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Fer Cascante\AppData\Local\Microsoft\Windows\INetCache\Content.Outlook\35QU2085\"/>
    </mc:Choice>
  </mc:AlternateContent>
  <bookViews>
    <workbookView xWindow="-120" yWindow="-120" windowWidth="20730" windowHeight="11160" tabRatio="863"/>
  </bookViews>
  <sheets>
    <sheet name="CONSOLIDADO PLAN MAG 2022" sheetId="9" r:id="rId1"/>
    <sheet name=" PROGRAMA 16900" sheetId="11" r:id="rId2"/>
    <sheet name="SUBPROGRAMA 17501 DNEA" sheetId="10" r:id="rId3"/>
    <sheet name="SUBPROGRAMA 17502 Clubes 4-S" sheetId="13" r:id="rId4"/>
    <sheet name="PLAN DE COMPRA 170" sheetId="12" r:id="rId5"/>
    <sheet name="Hoja1" sheetId="6" state="hidden" r:id="rId6"/>
    <sheet name="Referencias" sheetId="3" state="hidden" r:id="rId7"/>
    <sheet name="Hoja5" sheetId="5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1" hidden="1">' PROGRAMA 16900'!$A$9:$I$9</definedName>
    <definedName name="_xlnm._FilterDatabase" localSheetId="0" hidden="1">'CONSOLIDADO PLAN MAG 2022'!$A$11:$I$103</definedName>
    <definedName name="_xlnm._FilterDatabase" localSheetId="4" hidden="1">'PLAN DE COMPRA 170'!$A$10:$L$24</definedName>
    <definedName name="_xlnm._FilterDatabase" localSheetId="2" hidden="1">'SUBPROGRAMA 17501 DNEA'!$A$13:$J$26</definedName>
    <definedName name="_xlnm._FilterDatabase" localSheetId="3" hidden="1">'SUBPROGRAMA 17502 Clubes 4-S'!$A$14:$M$265</definedName>
    <definedName name="_Hlt57100723" localSheetId="1">' PROGRAMA 16900'!#REF!</definedName>
    <definedName name="_Hlt57100723" localSheetId="0">'CONSOLIDADO PLAN MAG 2022'!#REF!</definedName>
  </definedNames>
  <calcPr calcId="162913"/>
</workbook>
</file>

<file path=xl/calcChain.xml><?xml version="1.0" encoding="utf-8"?>
<calcChain xmlns="http://schemas.openxmlformats.org/spreadsheetml/2006/main">
  <c r="M20" i="9" l="1"/>
  <c r="M24" i="9"/>
  <c r="M27" i="9"/>
  <c r="M37" i="9"/>
  <c r="M69" i="9"/>
  <c r="M77" i="9"/>
  <c r="M80" i="9"/>
  <c r="M90" i="9"/>
  <c r="M116" i="9"/>
  <c r="M119" i="9"/>
  <c r="M138" i="9"/>
  <c r="M143" i="9"/>
  <c r="M154" i="9"/>
  <c r="M158" i="9"/>
  <c r="M164" i="9"/>
  <c r="M169" i="9"/>
  <c r="M172" i="9"/>
  <c r="M182" i="9"/>
  <c r="M184" i="9"/>
  <c r="M196" i="9"/>
  <c r="M208" i="9"/>
  <c r="M215" i="9"/>
  <c r="M217" i="9"/>
  <c r="M233" i="9"/>
  <c r="M237" i="9"/>
  <c r="M238" i="9"/>
  <c r="M246" i="9"/>
  <c r="M250" i="9"/>
  <c r="M253" i="9"/>
  <c r="M256" i="9"/>
  <c r="M263" i="9"/>
  <c r="M268" i="9"/>
  <c r="M282" i="9"/>
  <c r="M294" i="9"/>
  <c r="M300" i="9"/>
  <c r="M307" i="9"/>
  <c r="M312" i="9"/>
  <c r="M316" i="9"/>
  <c r="M345" i="9"/>
  <c r="M382" i="9"/>
  <c r="M464" i="9"/>
  <c r="M498" i="9"/>
  <c r="M513" i="9"/>
  <c r="M518" i="9"/>
  <c r="M526" i="9"/>
  <c r="M524" i="9"/>
  <c r="M562" i="9"/>
  <c r="M585" i="9"/>
  <c r="M584" i="9"/>
  <c r="M588" i="9"/>
  <c r="M623" i="9"/>
  <c r="M723" i="9"/>
  <c r="M721" i="9"/>
  <c r="M733" i="9"/>
  <c r="M759" i="9"/>
  <c r="M1033" i="9"/>
  <c r="I268" i="13"/>
  <c r="G1049" i="9"/>
  <c r="H1050" i="9" s="1"/>
  <c r="M1046" i="9"/>
  <c r="M1044" i="9"/>
  <c r="M1036" i="9"/>
  <c r="M1020" i="9"/>
  <c r="M1015" i="9"/>
  <c r="M1011" i="9"/>
  <c r="M987" i="9"/>
  <c r="M964" i="9"/>
  <c r="M957" i="9"/>
  <c r="M953" i="9"/>
  <c r="G942" i="9"/>
  <c r="M944" i="9"/>
  <c r="M938" i="9"/>
  <c r="M933" i="9"/>
  <c r="M930" i="9"/>
  <c r="M927" i="9"/>
  <c r="M924" i="9"/>
  <c r="M865" i="9"/>
  <c r="M807" i="9"/>
  <c r="G799" i="9"/>
  <c r="M799" i="9" s="1"/>
  <c r="M796" i="9"/>
  <c r="M715" i="9"/>
  <c r="M575" i="9"/>
  <c r="M551" i="9"/>
  <c r="M466" i="9"/>
  <c r="M461" i="9"/>
  <c r="M386" i="9"/>
  <c r="H138" i="10"/>
  <c r="M376" i="9"/>
  <c r="M289" i="9"/>
  <c r="M288" i="9"/>
  <c r="M220" i="9"/>
  <c r="M173" i="9"/>
  <c r="M103" i="9"/>
  <c r="M100" i="9"/>
  <c r="G75" i="9"/>
  <c r="M55" i="9"/>
  <c r="M51" i="9"/>
  <c r="M48" i="9"/>
  <c r="G497" i="9"/>
  <c r="G386" i="9"/>
  <c r="G287" i="9"/>
  <c r="G282" i="9"/>
  <c r="G278" i="9"/>
  <c r="M278" i="9" s="1"/>
  <c r="G270" i="9"/>
  <c r="M270" i="9" s="1"/>
  <c r="G275" i="9"/>
  <c r="M275" i="9" s="1"/>
  <c r="G256" i="9"/>
  <c r="G240" i="9"/>
  <c r="M241" i="9" s="1"/>
  <c r="G221" i="9"/>
  <c r="G219" i="9"/>
  <c r="G167" i="9"/>
  <c r="G102" i="9"/>
  <c r="G69" i="9"/>
  <c r="G56" i="9"/>
  <c r="M56" i="9" s="1"/>
  <c r="G50" i="9"/>
  <c r="G48" i="9"/>
  <c r="G38" i="9"/>
  <c r="M38" i="9" s="1"/>
  <c r="G43" i="9"/>
  <c r="M43" i="9" s="1"/>
  <c r="I33" i="13"/>
  <c r="I30" i="13"/>
  <c r="I26" i="13"/>
  <c r="I24" i="13"/>
  <c r="I19" i="13"/>
  <c r="I17" i="13"/>
  <c r="I15" i="13"/>
  <c r="I48" i="13"/>
  <c r="I52" i="13"/>
  <c r="I54" i="13"/>
  <c r="I59" i="13"/>
  <c r="I61" i="13"/>
  <c r="I67" i="13"/>
  <c r="I91" i="13"/>
  <c r="I94" i="13"/>
  <c r="I141" i="13"/>
  <c r="I144" i="13"/>
  <c r="I146" i="13"/>
  <c r="I161" i="13"/>
  <c r="I168" i="13"/>
  <c r="I172" i="13"/>
  <c r="I177" i="13"/>
  <c r="I195" i="13"/>
  <c r="I202" i="13"/>
  <c r="I223" i="13"/>
  <c r="I226" i="13"/>
  <c r="I230" i="13"/>
  <c r="I232" i="13"/>
  <c r="I239" i="13"/>
  <c r="I248" i="13"/>
  <c r="I258" i="13"/>
  <c r="I261" i="13"/>
  <c r="I264" i="13"/>
  <c r="I35" i="13"/>
  <c r="G1039" i="9"/>
  <c r="G1043" i="9"/>
  <c r="G460" i="9"/>
  <c r="G569" i="9"/>
  <c r="G568" i="9"/>
  <c r="G567" i="9"/>
  <c r="G566" i="9"/>
  <c r="G560" i="9"/>
  <c r="G552" i="9"/>
  <c r="G550" i="9" s="1"/>
  <c r="I220" i="13"/>
  <c r="I219" i="13"/>
  <c r="I218" i="13"/>
  <c r="I217" i="13"/>
  <c r="I211" i="13"/>
  <c r="I203" i="13"/>
  <c r="G416" i="9"/>
  <c r="G413" i="9" s="1"/>
  <c r="M413" i="9" s="1"/>
  <c r="I97" i="13"/>
  <c r="B95" i="13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I228" i="13" l="1"/>
  <c r="G1036" i="9"/>
  <c r="G963" i="9"/>
  <c r="G926" i="9"/>
  <c r="G924" i="9"/>
  <c r="G468" i="9"/>
  <c r="M468" i="9" s="1"/>
  <c r="G85" i="9"/>
  <c r="M85" i="9" s="1"/>
  <c r="G83" i="9"/>
  <c r="M83" i="9" s="1"/>
  <c r="G947" i="9"/>
  <c r="G941" i="9"/>
  <c r="G929" i="9" s="1"/>
  <c r="G543" i="9"/>
  <c r="G542" i="9" s="1"/>
  <c r="M542" i="9" s="1"/>
  <c r="G525" i="9"/>
  <c r="G493" i="9"/>
  <c r="G492" i="9" s="1"/>
  <c r="M492" i="9" s="1"/>
  <c r="G487" i="9"/>
  <c r="G486" i="9"/>
  <c r="G478" i="9"/>
  <c r="G473" i="9"/>
  <c r="G470" i="9" s="1"/>
  <c r="M470" i="9" s="1"/>
  <c r="G411" i="9"/>
  <c r="G410" i="9" s="1"/>
  <c r="M410" i="9" s="1"/>
  <c r="G253" i="9"/>
  <c r="G217" i="9"/>
  <c r="G216" i="9"/>
  <c r="G215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64" i="9"/>
  <c r="G138" i="9"/>
  <c r="L268" i="13"/>
  <c r="I244" i="13"/>
  <c r="I238" i="13"/>
  <c r="I196" i="13"/>
  <c r="I178" i="13"/>
  <c r="I169" i="13"/>
  <c r="I163" i="13"/>
  <c r="I162" i="13"/>
  <c r="I154" i="13"/>
  <c r="I149" i="13"/>
  <c r="I92" i="13"/>
  <c r="I57" i="13"/>
  <c r="I51" i="13"/>
  <c r="I50" i="13"/>
  <c r="I49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1" i="13"/>
  <c r="B28" i="13"/>
  <c r="B29" i="13" s="1"/>
  <c r="B31" i="13" s="1"/>
  <c r="B32" i="13" s="1"/>
  <c r="B34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9" i="13" s="1"/>
  <c r="B50" i="13" s="1"/>
  <c r="B51" i="13" s="1"/>
  <c r="B53" i="13" s="1"/>
  <c r="B55" i="13" s="1"/>
  <c r="B56" i="13" s="1"/>
  <c r="B57" i="13" s="1"/>
  <c r="B58" i="13" s="1"/>
  <c r="B60" i="13" s="1"/>
  <c r="B62" i="13" s="1"/>
  <c r="B63" i="13" s="1"/>
  <c r="B64" i="13" s="1"/>
  <c r="B65" i="13" s="1"/>
  <c r="B66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2" i="13" s="1"/>
  <c r="B93" i="13" s="1"/>
  <c r="B142" i="13" s="1"/>
  <c r="B143" i="13" s="1"/>
  <c r="B145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2" i="13" s="1"/>
  <c r="B163" i="13" s="1"/>
  <c r="B164" i="13" s="1"/>
  <c r="B165" i="13" s="1"/>
  <c r="B166" i="13" s="1"/>
  <c r="B167" i="13" s="1"/>
  <c r="B169" i="13" s="1"/>
  <c r="B170" i="13" s="1"/>
  <c r="B171" i="13" s="1"/>
  <c r="B173" i="13" s="1"/>
  <c r="B174" i="13" s="1"/>
  <c r="B175" i="13" s="1"/>
  <c r="B176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6" i="13" s="1"/>
  <c r="B197" i="13" s="1"/>
  <c r="B198" i="13" s="1"/>
  <c r="B199" i="13" s="1"/>
  <c r="B200" i="13" s="1"/>
  <c r="B201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4" i="13" s="1"/>
  <c r="B225" i="13" s="1"/>
  <c r="B227" i="13" s="1"/>
  <c r="B229" i="13" s="1"/>
  <c r="B231" i="13" s="1"/>
  <c r="B233" i="13" s="1"/>
  <c r="B234" i="13" s="1"/>
  <c r="B235" i="13" s="1"/>
  <c r="B236" i="13" s="1"/>
  <c r="B237" i="13" s="1"/>
  <c r="B238" i="13" s="1"/>
  <c r="B240" i="13" s="1"/>
  <c r="B241" i="13" s="1"/>
  <c r="B242" i="13" s="1"/>
  <c r="B243" i="13" s="1"/>
  <c r="B244" i="13" s="1"/>
  <c r="B245" i="13" s="1"/>
  <c r="B246" i="13" s="1"/>
  <c r="B247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9" i="13" s="1"/>
  <c r="B260" i="13" s="1"/>
  <c r="B262" i="13" s="1"/>
  <c r="B263" i="13" s="1"/>
  <c r="B265" i="13" s="1"/>
  <c r="I27" i="13"/>
  <c r="B21" i="13"/>
  <c r="B22" i="13" s="1"/>
  <c r="G105" i="9" l="1"/>
  <c r="G523" i="9"/>
  <c r="G142" i="9"/>
  <c r="G210" i="9"/>
  <c r="G485" i="9"/>
  <c r="M485" i="9" s="1"/>
  <c r="G1054" i="9" l="1"/>
  <c r="G1052" i="9"/>
  <c r="G1053" i="9"/>
  <c r="H435" i="10"/>
  <c r="G1050" i="9" s="1"/>
  <c r="H26" i="12"/>
  <c r="G391" i="11"/>
  <c r="G1051" i="9" l="1"/>
  <c r="I1051" i="9" s="1"/>
  <c r="H14" i="10"/>
  <c r="G1017" i="9"/>
  <c r="G1016" i="9" s="1"/>
  <c r="G1015" i="9"/>
  <c r="G1012" i="9"/>
  <c r="G961" i="9"/>
  <c r="G952" i="9" s="1"/>
  <c r="G910" i="9"/>
  <c r="G898" i="9"/>
  <c r="G892" i="9"/>
  <c r="G888" i="9"/>
  <c r="G886" i="9"/>
  <c r="G866" i="9"/>
  <c r="G865" i="9"/>
  <c r="G725" i="9"/>
  <c r="G723" i="9"/>
  <c r="G717" i="9" l="1"/>
  <c r="G806" i="9"/>
  <c r="G1010" i="9"/>
  <c r="G706" i="9"/>
  <c r="G677" i="9"/>
  <c r="G673" i="9"/>
  <c r="G665" i="9"/>
  <c r="G661" i="9"/>
  <c r="G733" i="9"/>
  <c r="E742" i="9"/>
  <c r="G746" i="9"/>
  <c r="G748" i="9"/>
  <c r="G749" i="9"/>
  <c r="G753" i="9"/>
  <c r="G576" i="9"/>
  <c r="G573" i="9" s="1"/>
  <c r="G381" i="9"/>
  <c r="G301" i="9"/>
  <c r="G264" i="9"/>
  <c r="G194" i="9"/>
  <c r="G25" i="9"/>
  <c r="G291" i="9" l="1"/>
  <c r="G731" i="9"/>
  <c r="G374" i="9"/>
  <c r="G258" i="9"/>
  <c r="H15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H381" i="10" l="1"/>
  <c r="H313" i="10"/>
  <c r="H273" i="10"/>
  <c r="H160" i="10"/>
  <c r="H154" i="10"/>
  <c r="H109" i="10"/>
  <c r="H85" i="10"/>
  <c r="H80" i="10"/>
  <c r="H53" i="10"/>
  <c r="H31" i="10"/>
  <c r="H28" i="10"/>
  <c r="G164" i="11" l="1"/>
  <c r="H22" i="12"/>
  <c r="H20" i="12"/>
  <c r="H17" i="12"/>
  <c r="H15" i="12"/>
  <c r="H13" i="12"/>
  <c r="H11" i="12"/>
  <c r="G388" i="11" l="1"/>
  <c r="G364" i="11"/>
  <c r="G362" i="11"/>
  <c r="G360" i="11"/>
  <c r="G300" i="11"/>
  <c r="G294" i="11"/>
  <c r="G290" i="11"/>
  <c r="G289" i="11"/>
  <c r="G287" i="11"/>
  <c r="E283" i="11"/>
  <c r="G274" i="11"/>
  <c r="L273" i="11"/>
  <c r="G266" i="11"/>
  <c r="G258" i="11"/>
  <c r="E258" i="11"/>
  <c r="G257" i="11"/>
  <c r="E257" i="11"/>
  <c r="E256" i="11"/>
  <c r="G255" i="11"/>
  <c r="G254" i="11"/>
  <c r="E254" i="11"/>
  <c r="G253" i="11"/>
  <c r="E253" i="11"/>
  <c r="E252" i="11"/>
  <c r="G247" i="11"/>
  <c r="E247" i="11"/>
  <c r="E246" i="11"/>
  <c r="E240" i="11"/>
  <c r="E239" i="11"/>
  <c r="E238" i="11"/>
  <c r="E236" i="11"/>
  <c r="E235" i="11"/>
  <c r="E234" i="11"/>
  <c r="E233" i="11"/>
  <c r="G227" i="11"/>
  <c r="G224" i="11"/>
  <c r="G208" i="11"/>
  <c r="G206" i="11"/>
  <c r="G203" i="11"/>
  <c r="G191" i="11"/>
  <c r="G173" i="11"/>
  <c r="G162" i="11"/>
  <c r="G157" i="11"/>
  <c r="G153" i="11"/>
  <c r="G148" i="11"/>
  <c r="G142" i="11"/>
  <c r="G140" i="11"/>
  <c r="G138" i="11"/>
  <c r="G135" i="11" s="1"/>
  <c r="G133" i="11"/>
  <c r="G120" i="11"/>
  <c r="G115" i="11"/>
  <c r="G113" i="11"/>
  <c r="G106" i="11" s="1"/>
  <c r="G100" i="11"/>
  <c r="G87" i="11"/>
  <c r="G75" i="11"/>
  <c r="G70" i="11"/>
  <c r="G69" i="11"/>
  <c r="G60" i="11"/>
  <c r="G58" i="11"/>
  <c r="G52" i="11"/>
  <c r="G39" i="11"/>
  <c r="G34" i="11"/>
  <c r="G32" i="11"/>
  <c r="G27" i="11"/>
  <c r="G22" i="11"/>
  <c r="G15" i="11"/>
  <c r="G13" i="11" s="1"/>
  <c r="G12" i="11"/>
  <c r="G10" i="11" s="1"/>
  <c r="G272" i="11" l="1"/>
  <c r="G230" i="11"/>
  <c r="G65" i="11"/>
  <c r="K435" i="10" l="1"/>
  <c r="H425" i="10"/>
  <c r="H424" i="10" s="1"/>
  <c r="H423" i="10"/>
  <c r="H420" i="10"/>
  <c r="H396" i="10"/>
  <c r="H395" i="10"/>
  <c r="H387" i="10" s="1"/>
  <c r="H379" i="10"/>
  <c r="H365" i="10"/>
  <c r="H353" i="10"/>
  <c r="H347" i="10"/>
  <c r="H343" i="10"/>
  <c r="H341" i="10"/>
  <c r="H321" i="10"/>
  <c r="H320" i="10"/>
  <c r="H268" i="10"/>
  <c r="H266" i="10"/>
  <c r="H256" i="10"/>
  <c r="H227" i="10"/>
  <c r="H223" i="10"/>
  <c r="H215" i="10"/>
  <c r="H211" i="10"/>
  <c r="H163" i="10"/>
  <c r="H162" i="10" s="1"/>
  <c r="H152" i="10"/>
  <c r="H147" i="10"/>
  <c r="H143" i="10"/>
  <c r="H101" i="10"/>
  <c r="H100" i="10" s="1"/>
  <c r="A100" i="10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H91" i="10"/>
  <c r="H90" i="10" s="1"/>
  <c r="H78" i="10"/>
  <c r="H75" i="10"/>
  <c r="H65" i="10" s="1"/>
  <c r="H63" i="10"/>
  <c r="A28" i="10" l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H265" i="10"/>
  <c r="L96" i="10"/>
  <c r="H172" i="10"/>
  <c r="H319" i="10"/>
  <c r="H419" i="10"/>
  <c r="L434" i="10" s="1"/>
  <c r="L386" i="10" l="1"/>
  <c r="L435" i="10" s="1"/>
  <c r="L732" i="9" l="1"/>
  <c r="G615" i="9"/>
  <c r="E615" i="9"/>
  <c r="G614" i="9"/>
  <c r="E614" i="9"/>
  <c r="E613" i="9"/>
  <c r="G612" i="9"/>
  <c r="G611" i="9"/>
  <c r="E611" i="9"/>
  <c r="G610" i="9"/>
  <c r="E610" i="9"/>
  <c r="E609" i="9"/>
  <c r="G604" i="9"/>
  <c r="E604" i="9"/>
  <c r="E603" i="9"/>
  <c r="E597" i="9"/>
  <c r="E596" i="9"/>
  <c r="E595" i="9"/>
  <c r="E593" i="9"/>
  <c r="E592" i="9"/>
  <c r="E591" i="9"/>
  <c r="E590" i="9"/>
  <c r="G333" i="9"/>
  <c r="G245" i="9"/>
  <c r="G181" i="9"/>
  <c r="G95" i="9"/>
  <c r="G94" i="9"/>
  <c r="G17" i="9"/>
  <c r="G14" i="9"/>
  <c r="G12" i="9" s="1"/>
  <c r="M12" i="9" s="1"/>
  <c r="G242" i="9" l="1"/>
  <c r="G90" i="9"/>
  <c r="G315" i="9"/>
  <c r="G15" i="9"/>
  <c r="G174" i="9"/>
  <c r="G587" i="9"/>
</calcChain>
</file>

<file path=xl/comments1.xml><?xml version="1.0" encoding="utf-8"?>
<comments xmlns="http://schemas.openxmlformats.org/spreadsheetml/2006/main">
  <authors>
    <author>MariFer Cascante</author>
  </authors>
  <commentList>
    <comment ref="G803" authorId="0" shapeId="0">
      <text>
        <r>
          <rPr>
            <b/>
            <sz val="9"/>
            <color indexed="81"/>
            <rFont val="Tahoma"/>
            <family val="2"/>
          </rPr>
          <t>MariFer Cascante:</t>
        </r>
        <r>
          <rPr>
            <sz val="9"/>
            <color indexed="81"/>
            <rFont val="Tahoma"/>
            <family val="2"/>
          </rPr>
          <t xml:space="preserve">
Aumento</t>
        </r>
      </text>
    </comment>
    <comment ref="G804" authorId="0" shapeId="0">
      <text>
        <r>
          <rPr>
            <b/>
            <sz val="9"/>
            <color indexed="81"/>
            <rFont val="Tahoma"/>
            <family val="2"/>
          </rPr>
          <t>MariFer Cascante:</t>
        </r>
        <r>
          <rPr>
            <sz val="9"/>
            <color indexed="81"/>
            <rFont val="Tahoma"/>
            <family val="2"/>
          </rPr>
          <t xml:space="preserve">
Rebajo</t>
        </r>
      </text>
    </comment>
  </commentList>
</comments>
</file>

<file path=xl/comments2.xml><?xml version="1.0" encoding="utf-8"?>
<comments xmlns="http://schemas.openxmlformats.org/spreadsheetml/2006/main">
  <authors>
    <author>MariFer Cascante</author>
  </authors>
  <commentList>
    <comment ref="H317" authorId="0" shapeId="0">
      <text>
        <r>
          <rPr>
            <b/>
            <sz val="9"/>
            <color indexed="81"/>
            <rFont val="Tahoma"/>
            <family val="2"/>
          </rPr>
          <t>MariFer Cascante:</t>
        </r>
        <r>
          <rPr>
            <sz val="9"/>
            <color indexed="81"/>
            <rFont val="Tahoma"/>
            <family val="2"/>
          </rPr>
          <t xml:space="preserve">
Aumento</t>
        </r>
      </text>
    </comment>
    <comment ref="H318" authorId="0" shapeId="0">
      <text>
        <r>
          <rPr>
            <b/>
            <sz val="9"/>
            <color indexed="81"/>
            <rFont val="Tahoma"/>
            <family val="2"/>
          </rPr>
          <t>MariFer Cascante:</t>
        </r>
        <r>
          <rPr>
            <sz val="9"/>
            <color indexed="81"/>
            <rFont val="Tahoma"/>
            <family val="2"/>
          </rPr>
          <t xml:space="preserve">
Rebajo</t>
        </r>
      </text>
    </comment>
    <comment ref="H432" authorId="0" shapeId="0">
      <text>
        <r>
          <rPr>
            <b/>
            <sz val="9"/>
            <color indexed="81"/>
            <rFont val="Tahoma"/>
            <family val="2"/>
          </rPr>
          <t>MariFer Cascante:</t>
        </r>
        <r>
          <rPr>
            <sz val="9"/>
            <color indexed="81"/>
            <rFont val="Tahoma"/>
            <family val="2"/>
          </rPr>
          <t xml:space="preserve">
Aumento</t>
        </r>
      </text>
    </comment>
    <comment ref="H433" authorId="0" shapeId="0">
      <text>
        <r>
          <rPr>
            <b/>
            <sz val="9"/>
            <color indexed="81"/>
            <rFont val="Tahoma"/>
            <family val="2"/>
          </rPr>
          <t>MariFer Cascante:</t>
        </r>
        <r>
          <rPr>
            <sz val="9"/>
            <color indexed="81"/>
            <rFont val="Tahoma"/>
            <family val="2"/>
          </rPr>
          <t xml:space="preserve">
Aumenta</t>
        </r>
      </text>
    </comment>
    <comment ref="H434" authorId="0" shapeId="0">
      <text>
        <r>
          <rPr>
            <b/>
            <sz val="9"/>
            <color indexed="81"/>
            <rFont val="Tahoma"/>
            <family val="2"/>
          </rPr>
          <t>MariFer Cascante:</t>
        </r>
        <r>
          <rPr>
            <sz val="9"/>
            <color indexed="81"/>
            <rFont val="Tahoma"/>
            <family val="2"/>
          </rPr>
          <t xml:space="preserve">
Rebaja </t>
        </r>
      </text>
    </comment>
  </commentList>
</comments>
</file>

<file path=xl/sharedStrings.xml><?xml version="1.0" encoding="utf-8"?>
<sst xmlns="http://schemas.openxmlformats.org/spreadsheetml/2006/main" count="8502" uniqueCount="739">
  <si>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</si>
  <si>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</si>
  <si>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</si>
  <si>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</si>
  <si>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</si>
  <si>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</si>
  <si>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</si>
  <si>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</si>
  <si>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</si>
  <si>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IV 2019</t>
  </si>
  <si>
    <t>Sí</t>
  </si>
  <si>
    <t>I    2020</t>
  </si>
  <si>
    <t>No</t>
  </si>
  <si>
    <t>II  2020</t>
  </si>
  <si>
    <t>En Proceso</t>
  </si>
  <si>
    <t>III 2020</t>
  </si>
  <si>
    <t>Pendiente</t>
  </si>
  <si>
    <t>IV 2020</t>
  </si>
  <si>
    <t>I    2021</t>
  </si>
  <si>
    <t>001</t>
  </si>
  <si>
    <t>SERVICIO</t>
  </si>
  <si>
    <t>ALQUILER DE EQUIPO DE COMPUTO</t>
  </si>
  <si>
    <t>ALQUILER DE HARDWARE DE COMPUTADORAS Y SERVIDORES</t>
  </si>
  <si>
    <t>SERVICIO DE ALQUILER DE IMPRESORAS Y EQUIPO MULTIFUNCIONAL</t>
  </si>
  <si>
    <t>UNIDAD</t>
  </si>
  <si>
    <t>SERVICIOS GENERALES</t>
  </si>
  <si>
    <t>SERVICIOS DE LIMPIEZA DE EDIFICIOS</t>
  </si>
  <si>
    <t>SELLO DE AUTO TINTA</t>
  </si>
  <si>
    <t xml:space="preserve">SELLO </t>
  </si>
  <si>
    <t>CERRAJERÍA</t>
  </si>
  <si>
    <t>OTROS SERVICIOS DE GESTION Y APOYO</t>
  </si>
  <si>
    <t>SERVICIO DE INSPECCION DE VEHICULOS</t>
  </si>
  <si>
    <t>SERVICIOS DE SISTEMAS DE COMUNICACIÓN POR SATELITE O TERRESTRES</t>
  </si>
  <si>
    <t>VIATICOS DENTRO DEL PAIS</t>
  </si>
  <si>
    <t>HOTELES (HOSPEDAJE)</t>
  </si>
  <si>
    <t>HOTELES</t>
  </si>
  <si>
    <t>RESTAURANTES</t>
  </si>
  <si>
    <t>MANTENIMIENTO DE EDIFICIOS Y LOCALES</t>
  </si>
  <si>
    <t>MANTENIMIENTO Y REPARACION DE EQUIPO DE TRANSPORTE</t>
  </si>
  <si>
    <t xml:space="preserve">MANTENIMIENTO Y REPARACIÓN DE EQUIPO Y MOBILIARIO DE OFICINA </t>
  </si>
  <si>
    <t>Servicios de reparación, mantenimiento o instalación de aire acondicionado</t>
  </si>
  <si>
    <t>MANTENIMIENTO Y REPARACION DE EQUIPO DE COMPUTO Y SISTEMAS</t>
  </si>
  <si>
    <t>COMBUSTIBLE Y LUBRICANTES</t>
  </si>
  <si>
    <t>DIESEL</t>
  </si>
  <si>
    <t>GASOLINA</t>
  </si>
  <si>
    <t>PRODUCTOS FARMACEUTICOS Y MEDICINALES</t>
  </si>
  <si>
    <t>TINTAS, PINTURAS Y DILUYENTES</t>
  </si>
  <si>
    <t>TONER PARA EQUIPO DE IMPRESIÓN</t>
  </si>
  <si>
    <t xml:space="preserve">TINTAS </t>
  </si>
  <si>
    <t>MATERIALES Y PRODUCTOS ELECTRICOS, TELEFONICOS Y DE COMPUTO</t>
  </si>
  <si>
    <t>ARTEFACTO (LUMINARIA) DE DIODO EMISOR DE LUZ LED</t>
  </si>
  <si>
    <t>REGLETA DE ENCHUFE</t>
  </si>
  <si>
    <t>CABLE DE EXTENSION ELECTRICA</t>
  </si>
  <si>
    <t>CAJA</t>
  </si>
  <si>
    <t>ACCESORIOS DE MONTAJE DE LAMPARAS</t>
  </si>
  <si>
    <t>UNIDADES</t>
  </si>
  <si>
    <t>REPUESTOS Y ACCESORIOS</t>
  </si>
  <si>
    <t>LLANTAS PARA AUTOMOVILES Y CARGA LIVIANA</t>
  </si>
  <si>
    <t>UTILES Y MATERIALES DE OFICINA Y COMPUTO</t>
  </si>
  <si>
    <t>BOLÍGRAFO DE COLOR AZUL DE PUNTA BOLA MEDIANA DE 1 mm, DISEÑO ERGONÓMICO, TAPA ANTIASFIXIANTE</t>
  </si>
  <si>
    <t>CAJAS</t>
  </si>
  <si>
    <t>SUJETADORES DE PUNTA (PRENSA PARA FOLDER)</t>
  </si>
  <si>
    <t>SACAGRAPAS</t>
  </si>
  <si>
    <t>GRAPAS</t>
  </si>
  <si>
    <t>CINTAS DE ENMASCARAR (masking tape)</t>
  </si>
  <si>
    <t>PERFORADORAS</t>
  </si>
  <si>
    <t>MARCADORES</t>
  </si>
  <si>
    <t>PEGAMENTO O COLA</t>
  </si>
  <si>
    <t>BORRADORES</t>
  </si>
  <si>
    <t>LAPIZ PORTAMINAS</t>
  </si>
  <si>
    <t>MINAS PARA LAPIZ DE MINAS (PORTAMINAS)</t>
  </si>
  <si>
    <t>ETIQUETAS DE QUITA Y PON</t>
  </si>
  <si>
    <t>BANDERITAS AUTOADHESIVAS</t>
  </si>
  <si>
    <t>PAQUETE</t>
  </si>
  <si>
    <t>CORRECTOR LIQUIDO TIPO LAPIZ</t>
  </si>
  <si>
    <t>CINTA ADHESIVA DE DOBLE CARA</t>
  </si>
  <si>
    <t>ud</t>
  </si>
  <si>
    <t>CLIP METÁLICO, TAMAÑO 33 mm (PEQUEÑO), CON FORRO PLÁSTICO</t>
  </si>
  <si>
    <t>CHINCHETAS Y TACHUELAS</t>
  </si>
  <si>
    <t>cajas</t>
  </si>
  <si>
    <t>LAPICES DE GRAFITO</t>
  </si>
  <si>
    <t>CLIPS</t>
  </si>
  <si>
    <t>PRODUCTOS DE PAPEL, CARTON E IMPRESOS</t>
  </si>
  <si>
    <t>PAPEL PARA FOTOCOPIADORA E IMPRESORA</t>
  </si>
  <si>
    <t>RESMAS</t>
  </si>
  <si>
    <t>CARPETAS COLGANTES</t>
  </si>
  <si>
    <t>CARPETAS PARA ARCHIVO</t>
  </si>
  <si>
    <t>SOBRES MANILA CON O SIN BROCHE</t>
  </si>
  <si>
    <t>PAQ</t>
  </si>
  <si>
    <t>SOBRES ESTANDAR</t>
  </si>
  <si>
    <t>CARPETAS PARA ARCHIVO TIPO AMPO</t>
  </si>
  <si>
    <t>AGENDAS</t>
  </si>
  <si>
    <t>BLOQUES DE PAPEL O CUADERNOS</t>
  </si>
  <si>
    <t>PAPEL CONSTRUCCION</t>
  </si>
  <si>
    <t xml:space="preserve">DIVISORES </t>
  </si>
  <si>
    <t>GOMAS ELASTICAS</t>
  </si>
  <si>
    <t>CARTULINA</t>
  </si>
  <si>
    <t>block</t>
  </si>
  <si>
    <t>PAQUETES</t>
  </si>
  <si>
    <t> 44122011</t>
  </si>
  <si>
    <t>CARPETAS DE MANILA TAMAÑO CARTA</t>
  </si>
  <si>
    <t>OTROS UTILES MATERIALES Y SUMINISTROS DIVERSOS</t>
  </si>
  <si>
    <t>SACAPUNTAS MANUAL</t>
  </si>
  <si>
    <t>TABLA PORTA PAPEL (TABLA CON BROCHE DE PRESION)</t>
  </si>
  <si>
    <t xml:space="preserve">TOLDO </t>
  </si>
  <si>
    <t>TIJERAS</t>
  </si>
  <si>
    <t>PIZARRA DE CORCHO</t>
  </si>
  <si>
    <t>DESCANSA MUÑECAS PARA TECLADO</t>
  </si>
  <si>
    <t>MOUSE PAD CON REPOSAMUÑECAS DE GEL</t>
  </si>
  <si>
    <t>ALCOHOL EN GEL</t>
  </si>
  <si>
    <t>CONFECCION E INSTALACION PERSIANAS</t>
  </si>
  <si>
    <t>Periodo Ejecución</t>
  </si>
  <si>
    <t xml:space="preserve"> 001</t>
  </si>
  <si>
    <t>III TRIM</t>
  </si>
  <si>
    <t xml:space="preserve">  Monto Rebajado ¢ </t>
  </si>
  <si>
    <t>III TRM</t>
  </si>
  <si>
    <t>UTILES Y MATERIALES MEDICOS , HOSPITALARIOS Y DE INVESTIGACION</t>
  </si>
  <si>
    <t>TOALLAS INTERFOLIADAS</t>
  </si>
  <si>
    <t>AZITROMICINA</t>
  </si>
  <si>
    <t>CEFTRIAXONA</t>
  </si>
  <si>
    <t>ACETILCISTEINA</t>
  </si>
  <si>
    <t>DECATILENO</t>
  </si>
  <si>
    <t>DICLORHIDRATO DE CETIRIZINA</t>
  </si>
  <si>
    <t>CORISAN</t>
  </si>
  <si>
    <t>BUTILBROMURO DE HIOSCINA</t>
  </si>
  <si>
    <t>VONTROL</t>
  </si>
  <si>
    <t>ULCOGANT</t>
  </si>
  <si>
    <t>TIOCOLCHICOSIDO (RELAJANTE MUSCULAR)</t>
  </si>
  <si>
    <t>TIAMINA</t>
  </si>
  <si>
    <t>DICLOFENACO AMPOLLAS 75 MG</t>
  </si>
  <si>
    <t>MIGRADORIXINA</t>
  </si>
  <si>
    <t>VITAMINA B12</t>
  </si>
  <si>
    <t>INYECCIÓN DE SODIO CLORURO</t>
  </si>
  <si>
    <t>INYECCIÓN</t>
  </si>
  <si>
    <t>DIPIRONA</t>
  </si>
  <si>
    <t>ANTIACIDO</t>
  </si>
  <si>
    <t>PERENTEROL</t>
  </si>
  <si>
    <t>BROMHIDRATO DE GLUTAMATO DE MANGNESIO</t>
  </si>
  <si>
    <t>MASCARILLA REUTILIZABLE DE TELA </t>
  </si>
  <si>
    <t>CARETA DE PROTECCIÓN </t>
  </si>
  <si>
    <t>GUANTES DE NITRILO </t>
  </si>
  <si>
    <t>II  2021</t>
  </si>
  <si>
    <t>PRESUPUESTO alcance No.318 a la gaceta No. 284 del 2/12/2020</t>
  </si>
  <si>
    <t>ALQUILER DE MAQUINARIA , EQUIPO Y MOBILIARIO</t>
  </si>
  <si>
    <t>ARRENDAMIENTO DE VEHICULOS,BAJO LA MODALIDAD RENTING</t>
  </si>
  <si>
    <t>SERVICIO DE AGUA Y ALCANTARILLADO</t>
  </si>
  <si>
    <t>SERVICIO DE ENERGIA ELECTRICA</t>
  </si>
  <si>
    <t>SERVICIO DE TELECOMUNICACIONES</t>
  </si>
  <si>
    <t>OTROS SERVICIOS BASICOS</t>
  </si>
  <si>
    <t xml:space="preserve">SERVICIOS MUNICIPALES </t>
  </si>
  <si>
    <t>SERVICIOS DE RECOLECCION DE BIOINFECCIOSOS</t>
  </si>
  <si>
    <t>SERVICIOS DE RECOLECCION DE DESECHOS SOLIDOS</t>
  </si>
  <si>
    <t xml:space="preserve">INFORMACION </t>
  </si>
  <si>
    <t>PUBLICACIONES IMPRENTA</t>
  </si>
  <si>
    <t>PUBLICACIONES GUSTICO</t>
  </si>
  <si>
    <t>PUBLICACIONES  CAMPAÑAS</t>
  </si>
  <si>
    <t>PUBLICIDAD EN INTERNET</t>
  </si>
  <si>
    <t>SERVICIO PRODUCCIÓN PUBLICIDAD</t>
  </si>
  <si>
    <t>TRANSPORTE DE BIENES</t>
  </si>
  <si>
    <t xml:space="preserve">72154502	</t>
  </si>
  <si>
    <t>COMISIONES Y GASTOS POR SERVICIOS FINANCIEROS Y COMERCIALES</t>
  </si>
  <si>
    <t xml:space="preserve">PAGO DE PEAJE POR TRANSFERENCIAS </t>
  </si>
  <si>
    <t>SERVICIOS DE TECNOLOGIAS DE INFORMACION</t>
  </si>
  <si>
    <t>ACTUALIZACION DE SUSCRIPCION OFFICE</t>
  </si>
  <si>
    <t xml:space="preserve">SERVICIO DE RENOVACIÓN PARA LA EMISIÓN DE CERTIFICADOS DIGITALESY SUS RESPECTIVOS DISPOSITIVOS CRIPTOGRÁFICOS DE FIRMA DIGITAL
</t>
  </si>
  <si>
    <t>ACTUALIZACION ANTIVIRUS</t>
  </si>
  <si>
    <t>SERVICIO DE PARQUEO DE VEHÍCULOS</t>
  </si>
  <si>
    <t>SERVICIO DE EXTERMINACIÓN Y FUMIGACIÓN</t>
  </si>
  <si>
    <t>SEGUROS</t>
  </si>
  <si>
    <t>POLIZAS  RIESGOS</t>
  </si>
  <si>
    <t>SEGURO VEHICULOS</t>
  </si>
  <si>
    <t>MARCHAMOS</t>
  </si>
  <si>
    <t xml:space="preserve">MARCHAMOS </t>
  </si>
  <si>
    <t xml:space="preserve">MANT.EDIFICIOS CONTRATO </t>
  </si>
  <si>
    <t xml:space="preserve">SERVICIO </t>
  </si>
  <si>
    <t>MANT. EDIFICIOS ASCENSOR</t>
  </si>
  <si>
    <t xml:space="preserve">MANT. EDIFICIOS SERVICIO LIMPIEZA TANQUES </t>
  </si>
  <si>
    <t>MANTENIMIENTO Y REPARACION DE MAQUINARIA Y EQUIPO DE PRODUCCION</t>
  </si>
  <si>
    <t xml:space="preserve">SERVICIO DE MANTENIMIENTO DE VEHICULO CONTRATO </t>
  </si>
  <si>
    <t>MANTENIMIENTO Y REPARACIÓN DE EQUIPO DE COMUNICACIÓN</t>
  </si>
  <si>
    <t>SERVICIO DE REPARACIÓN DE MUEBLES</t>
  </si>
  <si>
    <t>MANTENIMIENTO Y REPARACION DE EQUIPO DE COMPUTO Y SISTEMAS DEINFORMACION.</t>
  </si>
  <si>
    <t>169</t>
  </si>
  <si>
    <t>INTERESES MORATORIOS Y MULTAS</t>
  </si>
  <si>
    <t>005000007</t>
  </si>
  <si>
    <t xml:space="preserve">RECURSOS PARA ATENDERE POSIBLES MULTAS </t>
  </si>
  <si>
    <t>DEDUCIBLES</t>
  </si>
  <si>
    <t>005000005</t>
  </si>
  <si>
    <t xml:space="preserve">pastillas/tabletas </t>
  </si>
  <si>
    <t xml:space="preserve">BUTILBROMURO </t>
  </si>
  <si>
    <t xml:space="preserve">	51162701</t>
  </si>
  <si>
    <t xml:space="preserve">	PIROXICAM </t>
  </si>
  <si>
    <t>400</t>
  </si>
  <si>
    <t xml:space="preserve">	CETIRIZINA </t>
  </si>
  <si>
    <t>8</t>
  </si>
  <si>
    <t>10</t>
  </si>
  <si>
    <t>6</t>
  </si>
  <si>
    <t>5</t>
  </si>
  <si>
    <t xml:space="preserve">NIFUROXAZIDA </t>
  </si>
  <si>
    <t xml:space="preserve">	VITAMINAS IM</t>
  </si>
  <si>
    <t>25</t>
  </si>
  <si>
    <t>20</t>
  </si>
  <si>
    <t>500</t>
  </si>
  <si>
    <t>50</t>
  </si>
  <si>
    <t>4</t>
  </si>
  <si>
    <t>30</t>
  </si>
  <si>
    <t xml:space="preserve">BROMURO DE OTILONIO </t>
  </si>
  <si>
    <t xml:space="preserve">	51171504</t>
  </si>
  <si>
    <t xml:space="preserve">	51401799</t>
  </si>
  <si>
    <t>20304</t>
  </si>
  <si>
    <t>BALASTRO ELECTRONICO PARA LAMPARA FLUORESCENTE</t>
  </si>
  <si>
    <t>LÁMPARA FLUORESCENTE LINEAL (TUBO)</t>
  </si>
  <si>
    <t xml:space="preserve">BASE PARA TUBO FLUORESCENTE </t>
  </si>
  <si>
    <t xml:space="preserve">BOMBILLO </t>
  </si>
  <si>
    <t>APAGADOR</t>
  </si>
  <si>
    <t>TOMACORRIENTE</t>
  </si>
  <si>
    <t xml:space="preserve">MEMORIAS </t>
  </si>
  <si>
    <t xml:space="preserve">UNIDADES </t>
  </si>
  <si>
    <t>MEMORIA USB (LLAVES MAYAS)</t>
  </si>
  <si>
    <t>KIT COMPLETO DE FIRMA DIGITAL ((TARJETA, LECTOR Y CERTIFICADO)</t>
  </si>
  <si>
    <t xml:space="preserve">UNIDAD  </t>
  </si>
  <si>
    <t>SACAPUNTAS MATALICO(TAJADOR)</t>
  </si>
  <si>
    <t>GOMA EN BARRA,TIPO LAPIZ ADHESIVO</t>
  </si>
  <si>
    <t>FASTENER PLASTICOS(PRENSA PARA FOLDER)</t>
  </si>
  <si>
    <t xml:space="preserve">BOLIGRAFO,TINTA GEL,COLOR AZUL </t>
  </si>
  <si>
    <t xml:space="preserve">BOLIGRAFO,TINTA GEL,COLOR ROJO </t>
  </si>
  <si>
    <t>SELLO NUMERADOR(FOLIADOR)AUTOMATICO</t>
  </si>
  <si>
    <t xml:space="preserve">42281912		</t>
  </si>
  <si>
    <t xml:space="preserve">PAPEL PARA CAMILLA </t>
  </si>
  <si>
    <t>NOTAS ADHESIVAS (QUITA Y PON)</t>
  </si>
  <si>
    <t xml:space="preserve">MEDALLAS AL MERITO </t>
  </si>
  <si>
    <t>ACTUALIZACION, RENOVACION O PARCHES PARA SOFTWARE</t>
  </si>
  <si>
    <t>AMOXILINA</t>
  </si>
  <si>
    <t>140</t>
  </si>
  <si>
    <t>ALCOHOL</t>
  </si>
  <si>
    <t>frasco</t>
  </si>
  <si>
    <t>GLUCONATO</t>
  </si>
  <si>
    <t>3</t>
  </si>
  <si>
    <t>BROMURO DE IPRATROPIO Y SALBUTAMOL</t>
  </si>
  <si>
    <t>CAJA ARCHIVO DOCUMENTOS</t>
  </si>
  <si>
    <t>SOPORTE SOFTWARE(LICENCIA TODO TIPO)</t>
  </si>
  <si>
    <t>AUMENTO</t>
  </si>
  <si>
    <t>EQUIPO DE COMUNICACION</t>
  </si>
  <si>
    <t>CONTROLADOR DE RED</t>
  </si>
  <si>
    <t>DISMINUYE SEGUN DECRETO</t>
  </si>
  <si>
    <t>AUMENTA SEGUN DECRETO</t>
  </si>
  <si>
    <t xml:space="preserve">	26111703</t>
  </si>
  <si>
    <t>BATERIAS</t>
  </si>
  <si>
    <t>I    2022</t>
  </si>
  <si>
    <t>SERVICIO DE CORREO</t>
  </si>
  <si>
    <t>TRANSPORTE DENTRO DEL PAIS</t>
  </si>
  <si>
    <t>SERVICIO DE QUICK PASS</t>
  </si>
  <si>
    <t>ALIMENTOS Y BEBIDAS</t>
  </si>
  <si>
    <t>UTILES Y MATERIALES DE LIMPIEZA</t>
  </si>
  <si>
    <t> 47131830</t>
  </si>
  <si>
    <t>ABRILLANTADOR (LIMPIADOR) PARA MUEBLES ANTI-POLVO EN AEROSOL (TIPO SPRAY), 476 mL</t>
  </si>
  <si>
    <t> 47121702</t>
  </si>
  <si>
    <t>BASURERO PLASTICO</t>
  </si>
  <si>
    <t xml:space="preserve">TARRO ESCURIDOR DE ESTROPAJO </t>
  </si>
  <si>
    <t> 47121701</t>
  </si>
  <si>
    <t>BOLSAS PLASTICAS VARIOS TAMAÑOS</t>
  </si>
  <si>
    <t> 47131605</t>
  </si>
  <si>
    <t>CEPILLO PARA INODORO</t>
  </si>
  <si>
    <t> 47131802</t>
  </si>
  <si>
    <t>CERA LIQUIDA</t>
  </si>
  <si>
    <t>GALON</t>
  </si>
  <si>
    <t> 47131807</t>
  </si>
  <si>
    <t>CLORO LIQUIDO</t>
  </si>
  <si>
    <t>LITRO</t>
  </si>
  <si>
    <t> 47131803</t>
  </si>
  <si>
    <t>DESINFECTANTE BACTERICIDA Y GERMICIDA</t>
  </si>
  <si>
    <t> 47131812</t>
  </si>
  <si>
    <t>DESODORANTE AMBIENTAL EN AEROSOL</t>
  </si>
  <si>
    <t>DESODORANTE AMBIENTAL EN PASTILLA</t>
  </si>
  <si>
    <t>ESCOBA PLASTICA</t>
  </si>
  <si>
    <t>ESPONJA LAVAPLATOS</t>
  </si>
  <si>
    <t>JABON BACTERICIDA LIQUIDO PARA MANOS</t>
  </si>
  <si>
    <t> 47131805</t>
  </si>
  <si>
    <t>JABON EN POLVO</t>
  </si>
  <si>
    <t>KILO</t>
  </si>
  <si>
    <t> 47131810</t>
  </si>
  <si>
    <t>JABON LAVAPLATOS EN CREMA</t>
  </si>
  <si>
    <t>LIMPIADOR DE CRISTALES</t>
  </si>
  <si>
    <t>LIMPIADOR DESENGRASANTE</t>
  </si>
  <si>
    <t>LIMPION DE ALGODÓN PARA COCINA</t>
  </si>
  <si>
    <t>MECHAS O ESTROPAJOS PARA PISOS</t>
  </si>
  <si>
    <t>PALA PARA BASURA</t>
  </si>
  <si>
    <t>PALO DE PISO</t>
  </si>
  <si>
    <t>PAPEL HIGIENICO TIPO JUMBO (DISPENSADOR )</t>
  </si>
  <si>
    <t>REPUESTO DE 21 ml, PARA DESODORANTE AMBIENTAL ELECTRICO</t>
  </si>
  <si>
    <t xml:space="preserve">TOALLAS DESECHABLES DE PAPEL </t>
  </si>
  <si>
    <t>ABRILLANTADOR LIQUIDO 236 ml, CON DISPARADOR</t>
  </si>
  <si>
    <t>DISPENSADOR DE AROMA AUTOMÁTICO PARA PARED</t>
  </si>
  <si>
    <t>PAPEL HIGIENICO EN ROLLITO</t>
  </si>
  <si>
    <t>SERVILLETA DE PAPEL</t>
  </si>
  <si>
    <t>litros</t>
  </si>
  <si>
    <t>ALCOHOL EN GEL PARA LAVADO DE MANOS</t>
  </si>
  <si>
    <t xml:space="preserve">Dispensador de Papel Higienico </t>
  </si>
  <si>
    <t xml:space="preserve">Dispensador de Toalles de Papel </t>
  </si>
  <si>
    <t>jabon en barra</t>
  </si>
  <si>
    <t>GUANTE DE NEOPRENO</t>
  </si>
  <si>
    <t>LIMPIADOR DE CONTACTOS ELECTRICOS</t>
  </si>
  <si>
    <t>CEPILLO DE LIMPIEZA CON FIBRAS SINTETICAS</t>
  </si>
  <si>
    <t>DISPENSADOR PARA JABÓN LÍQUIDO</t>
  </si>
  <si>
    <t>280</t>
  </si>
  <si>
    <t>EQUIPO Y MOBILIARIO DE OFICINA</t>
  </si>
  <si>
    <t>AIRES ACONDICIONADOS</t>
  </si>
  <si>
    <t>SILLA ERGONONICA,GIRATORIA</t>
  </si>
  <si>
    <t>VENTILADORES</t>
  </si>
  <si>
    <t>VENTILADORES DE TECHO</t>
  </si>
  <si>
    <t>SILLAS</t>
  </si>
  <si>
    <t>Compra de un sistema de aire acondicionado de precisión para el centro de datos</t>
  </si>
  <si>
    <t>MESAS</t>
  </si>
  <si>
    <t>SILLAS PLEGABLES</t>
  </si>
  <si>
    <t>MESAS PLEGABLES</t>
  </si>
  <si>
    <t>ESTACIÓN DE TRABAJO </t>
  </si>
  <si>
    <t>GABINETE AEREO</t>
  </si>
  <si>
    <t>CREDENZA</t>
  </si>
  <si>
    <t>ESCRITORIOS</t>
  </si>
  <si>
    <t>MESAS DE CONFERENCIA</t>
  </si>
  <si>
    <t>ARCHIVOS MOVILES</t>
  </si>
  <si>
    <t>ARCHIVADOR VERTICAL</t>
  </si>
  <si>
    <t>ARMARIO METALICO PARA LLAVES</t>
  </si>
  <si>
    <t>24000 BTU</t>
  </si>
  <si>
    <t>BIBLIOTECA DE MADERA</t>
  </si>
  <si>
    <t>ESTANTES</t>
  </si>
  <si>
    <t>ARCHIVADOR (ARTURITO) CON 3 GAVETAS</t>
  </si>
  <si>
    <t>EQUIPO DE COMPUTO</t>
  </si>
  <si>
    <t xml:space="preserve"> Switches </t>
  </si>
  <si>
    <t>OTROS SERVICIOS NO ESPECIFICOS</t>
  </si>
  <si>
    <t>005000006</t>
  </si>
  <si>
    <t xml:space="preserve">TOTAL </t>
  </si>
  <si>
    <t>TOTAL</t>
  </si>
  <si>
    <t>HERRAMIENTAS REPUESTOS Y ACCESORIOS</t>
  </si>
  <si>
    <t>PLACAS METALICAS PATRIMONIAR</t>
  </si>
  <si>
    <t>II  2022</t>
  </si>
  <si>
    <t>II  2022</t>
  </si>
  <si>
    <t>I 2022</t>
  </si>
  <si>
    <t>III 2022</t>
  </si>
  <si>
    <t>II 2022</t>
  </si>
  <si>
    <t>IV 2022</t>
  </si>
  <si>
    <t>Programa de Adquisiones Anual</t>
  </si>
  <si>
    <t>Ejercicio Presupuestario: 2022</t>
  </si>
  <si>
    <t>Nombre Institución:</t>
  </si>
  <si>
    <t xml:space="preserve">MINISTERIO DE AGRICULTURA Y GANADERIA PROGRAMA </t>
  </si>
  <si>
    <t>SERVICIOS DE TECNOLOGIAS DE INFORMACIÓN</t>
  </si>
  <si>
    <t>Servicio</t>
  </si>
  <si>
    <t>I Trimestre 2022</t>
  </si>
  <si>
    <t>I  2022</t>
  </si>
  <si>
    <t>SERVICIOS INFORMÁTICOS</t>
  </si>
  <si>
    <t>CONTRATAR CONSULTORÍA PARA ANÁLISIS DE PLATAFORMA DEL SECTOR.</t>
  </si>
  <si>
    <t>PAGO DE RTV - VEHÍCULOS OFICIALES</t>
  </si>
  <si>
    <t>II Trimestre 2022</t>
  </si>
  <si>
    <t>RESTAURANTES (ALMIENTACION)</t>
  </si>
  <si>
    <t>Unidad</t>
  </si>
  <si>
    <t>COMBUSTIBLE (GASOLINA)</t>
  </si>
  <si>
    <t>BIENES INTANGIBLES</t>
  </si>
  <si>
    <t>COMPRA DE SOFTWARE (LICENCIAS)</t>
  </si>
  <si>
    <t>ACTUALIZACIÓN DE LICENCIA IBM-SPSS STATISTICS MÓDULO ESTADÍSTICAS AVANZADAS</t>
  </si>
  <si>
    <t>Ejercicio Presupuestario: 2021</t>
  </si>
  <si>
    <t>MINISTERIO DE AGRICULTURA Y GANADERIA</t>
  </si>
  <si>
    <t>Codigo de Institución:</t>
  </si>
  <si>
    <t>N° de ítem</t>
  </si>
  <si>
    <t>Monto Presupuesto  alcance No.318 a la gaceta No. 284 del 2/12/2020</t>
  </si>
  <si>
    <t>I    2022</t>
  </si>
  <si>
    <t>1</t>
  </si>
  <si>
    <t xml:space="preserve"> Contrato equipo cómputo </t>
  </si>
  <si>
    <t>Contrato impresoras</t>
  </si>
  <si>
    <t xml:space="preserve">Contrato Accesorios </t>
  </si>
  <si>
    <t xml:space="preserve">IMPRESIÓN,ENCUADERNACION Y OTROS </t>
  </si>
  <si>
    <t xml:space="preserve">IMPRESIÓN DE FORMULARIOS PARA HOJAS DE VISITA </t>
  </si>
  <si>
    <t>BROCHURE PUBLICITARIO</t>
  </si>
  <si>
    <t>SERVICIOS DE VIGILANCIA</t>
  </si>
  <si>
    <t xml:space="preserve">SERVICIO DE TAPICERÍA DE MUEBLES </t>
  </si>
  <si>
    <t>SERVICIO DE PARQUEO DE VEHÍCLOS</t>
  </si>
  <si>
    <t>SELLO</t>
  </si>
  <si>
    <t>SERVICIO DE LIMPIEZA DE ZONAS VERDE</t>
  </si>
  <si>
    <t>TRANSPORTE  DENTRO DEL PAIS</t>
  </si>
  <si>
    <t xml:space="preserve">PAGO DE PEAJES </t>
  </si>
  <si>
    <t>RESTAURANTES (ALIMENTACIÓN)</t>
  </si>
  <si>
    <t>ACTIVIDADES DE CAPACITACION</t>
  </si>
  <si>
    <t>Servicios de abastecimiento de alimento (catering)</t>
  </si>
  <si>
    <t>Servicio de mantenimiento y reparación de automóviles y camiones ligeros</t>
  </si>
  <si>
    <t>SERVICIO DE REPACIÓN DE MUEBLES</t>
  </si>
  <si>
    <t>LTRS</t>
  </si>
  <si>
    <t>pastillas/tabletas </t>
  </si>
  <si>
    <t>BUTILBROMURO </t>
  </si>
  <si>
    <t>PIROXICAM </t>
  </si>
  <si>
    <t>CETIRIZINA </t>
  </si>
  <si>
    <t>NIFUROXAZIDA </t>
  </si>
  <si>
    <t>VITAMINAS IM</t>
  </si>
  <si>
    <t>BROMURO DE OTILONIO </t>
  </si>
  <si>
    <t>BARNIZ</t>
  </si>
  <si>
    <t>AGUARRÁS</t>
  </si>
  <si>
    <t>PINTURA METALICA</t>
  </si>
  <si>
    <t>PINTURA FAST DRY</t>
  </si>
  <si>
    <t>SERVICIOS DE VENTAS DIRECTAS</t>
  </si>
  <si>
    <t>MATERIALES Y PRODUCTOS METALICOS</t>
  </si>
  <si>
    <t>TUBOS PVC.</t>
  </si>
  <si>
    <t xml:space="preserve">BOMBILLO  TIPO A,TECNOLOGÍA LED </t>
  </si>
  <si>
    <t>UTILES Y MATERIALES Y PRODUCTOS DE PLASTICO</t>
  </si>
  <si>
    <t>MANGUERAS DE AGUA</t>
  </si>
  <si>
    <t>CILINDRO O TAMBOR PARA IMPRESORA,REPUESTO</t>
  </si>
  <si>
    <t>BATERIA  AUTOMOTRIZ</t>
  </si>
  <si>
    <t>GATOS DE ELEVACION</t>
  </si>
  <si>
    <t>REGLAS</t>
  </si>
  <si>
    <t>MEMORIA USB</t>
  </si>
  <si>
    <t>DIVISION  PLASTICA</t>
  </si>
  <si>
    <t>CUTTER</t>
  </si>
  <si>
    <t>TINTA PARA SELLOS</t>
  </si>
  <si>
    <t>CINTA TRANSPARENTE</t>
  </si>
  <si>
    <t>CINTA PARA EMPAQUETAR</t>
  </si>
  <si>
    <t>RESALTADORES</t>
  </si>
  <si>
    <t>BOLÍGRAFO, TINTA GEL</t>
  </si>
  <si>
    <t>ADESIVOS DE LAMINAS O PELICULAS</t>
  </si>
  <si>
    <t>ROLLO</t>
  </si>
  <si>
    <t>Dispositivos USB</t>
  </si>
  <si>
    <t>HUMEDECEDOR DE DEDOS</t>
  </si>
  <si>
    <t>BANDEJAS DE ESCRITORIO U ORGANIZADORES</t>
  </si>
  <si>
    <t>PIZARRA DE BORRADO EN SECO O ACCESORIOS</t>
  </si>
  <si>
    <t>PROTECTOR DE HOJAS (FUNDAS)</t>
  </si>
  <si>
    <t>FECHADORES O NUMERADORES</t>
  </si>
  <si>
    <t>ADHESIVOS DE LAMINAS O PELICULAS</t>
  </si>
  <si>
    <t>MOUSE PAD CON DESCANSA MULECAS</t>
  </si>
  <si>
    <t>RESORTES O BROCHES DE ENCUADERNACION</t>
  </si>
  <si>
    <t>GRAPADORA</t>
  </si>
  <si>
    <t xml:space="preserve">CALCULADORA  ELECTRONICA </t>
  </si>
  <si>
    <t>DISPENSADOR DE CLIPS</t>
  </si>
  <si>
    <t xml:space="preserve">DISPENSADOR CINTA </t>
  </si>
  <si>
    <t>SACAPUNTAS ELECTRICO</t>
  </si>
  <si>
    <t>BORRADOR DE PIZARRA</t>
  </si>
  <si>
    <t>UNIDAD  </t>
  </si>
  <si>
    <t xml:space="preserve">GUANTES  DE LÁTEX,tvarios tamaños </t>
  </si>
  <si>
    <t>MASCARILLA  </t>
  </si>
  <si>
    <t>51473016</t>
  </si>
  <si>
    <t>Gel antiséptico</t>
  </si>
  <si>
    <t>PAPEL PARA CAMILLA </t>
  </si>
  <si>
    <t>CAJA TROQUELADA</t>
  </si>
  <si>
    <t>ROLLOS</t>
  </si>
  <si>
    <t>FORMULARIOS DE CONTABILIDAD O LIBROS DE CONTABILIDAD</t>
  </si>
  <si>
    <t>REDMAS</t>
  </si>
  <si>
    <t>resmas</t>
  </si>
  <si>
    <t>NOTAS ADHESIVAS</t>
  </si>
  <si>
    <t>PAPEL CARBÓN</t>
  </si>
  <si>
    <t xml:space="preserve">TEXTILES Y VESTUARIOS </t>
  </si>
  <si>
    <t>CORDÓN (LANYARD)</t>
  </si>
  <si>
    <t xml:space="preserve">TRAJE DE PROTECCION APÍCOLA </t>
  </si>
  <si>
    <t>BANDERA AZUL ECOLOGICA</t>
  </si>
  <si>
    <t>47131811</t>
  </si>
  <si>
    <t>46181504</t>
  </si>
  <si>
    <t>44102999</t>
  </si>
  <si>
    <t>47131605</t>
  </si>
  <si>
    <t>30181614</t>
  </si>
  <si>
    <t>UTILES MATERIALES DE RESGUARDO Y SEGURIDAD</t>
  </si>
  <si>
    <t>U</t>
  </si>
  <si>
    <t>MANTENIMIENTO QUICK PASS</t>
  </si>
  <si>
    <t>SERVICIOS</t>
  </si>
  <si>
    <t>BATERIAS ALCALINA</t>
  </si>
  <si>
    <t>EQUIPO DE COMUNICACIÓN</t>
  </si>
  <si>
    <t>PROYECTORES MULTIMEDIA</t>
  </si>
  <si>
    <t>PANTALLAS DE PROYECCION</t>
  </si>
  <si>
    <t>TELEFONOS IP</t>
  </si>
  <si>
    <t>SISTEMA DE SONIDO DIGITAL</t>
  </si>
  <si>
    <t>APUNTADOR (POINTER)</t>
  </si>
  <si>
    <t xml:space="preserve">ESTACIÓN DE TRABAJO </t>
  </si>
  <si>
    <t>AUDIFONOS TIPO DIADEMA</t>
  </si>
  <si>
    <t>CÁMARA WEB</t>
  </si>
  <si>
    <t> 43222609</t>
  </si>
  <si>
    <t>ROUTER INALAMBRICO</t>
  </si>
  <si>
    <t>COMPUTADORAS ESCRITORIO</t>
  </si>
  <si>
    <t>MAQUINARIA Y EQUIPO DIVERSO</t>
  </si>
  <si>
    <t>CORTADORA DE CESPED</t>
  </si>
  <si>
    <t>DESBROZADORA O MOTAGUADAÑA</t>
  </si>
  <si>
    <t>CAMARAS DIGITALES</t>
  </si>
  <si>
    <t>EXTINTORES</t>
  </si>
  <si>
    <t>HORNOS MICROONDAS DE USO COMERCIAL</t>
  </si>
  <si>
    <t>CAFETERAS ELECTRICAS DOMESTICAS (Coffeemaker)</t>
  </si>
  <si>
    <t>RECIPIENTE (pichel) PARA PREPARAR O SERVIR CAFÉ O TE  (cafetera o tetera)</t>
  </si>
  <si>
    <t>SISTEMA DE ALARMA PARA ROBOS</t>
  </si>
  <si>
    <t>GPS</t>
  </si>
  <si>
    <t xml:space="preserve">	Aviones   (drone) no tripulados de objetivo o reconocimiento</t>
  </si>
  <si>
    <t xml:space="preserve">MONTO TOTAL </t>
  </si>
  <si>
    <t>ACTIVIDADES CENTRALES</t>
  </si>
  <si>
    <t>SEPSA</t>
  </si>
  <si>
    <t>DIRECCIÓN NACIONAL DE EXTENSIÓN AGROPECUARIA</t>
  </si>
  <si>
    <t>SELLO NÚMERADOR(FOLIADOR)AUTOMATICO  / SELLO FECHADORES</t>
  </si>
  <si>
    <t>PROG 16900</t>
  </si>
  <si>
    <t>SUB 17501 DNEA</t>
  </si>
  <si>
    <t>SEPSA 17000</t>
  </si>
  <si>
    <t xml:space="preserve">RESUMEN </t>
  </si>
  <si>
    <t>CLUBES 4-S</t>
  </si>
  <si>
    <t>CONSEJO NACIONAL DE CLUBES 4S</t>
  </si>
  <si>
    <t>175-2</t>
  </si>
  <si>
    <t xml:space="preserve">PRESUPUESTO alcance No.318 a la gaceta No. 284 del 2/12/2020
</t>
  </si>
  <si>
    <t>I, II, III y IV 2022</t>
  </si>
  <si>
    <t>Servicio de telecomunicaciones</t>
  </si>
  <si>
    <t>IMPRESIÓN, ENCUADERNACION Y OTROS</t>
  </si>
  <si>
    <t>ENCUADERNACION</t>
  </si>
  <si>
    <t>II    2022</t>
  </si>
  <si>
    <t>BROCHURE</t>
  </si>
  <si>
    <t>IMPRESIÓN</t>
  </si>
  <si>
    <t>SERVICIOS DE TRANSFERENCIA ELECTRONICA DE INFORMACIÓN</t>
  </si>
  <si>
    <t>Certificado de firma digital (emision o renovacion)</t>
  </si>
  <si>
    <t>SERVICIO DE LIMPIEZA-PAGO REAJUSTE PRECIOS (TRAMITE 2018LA-1)</t>
  </si>
  <si>
    <t>Monitoreo y GPS en vehículos oficiales</t>
  </si>
  <si>
    <t>pago riteve vehiculos oficiales</t>
  </si>
  <si>
    <t>II, III y IV 2022</t>
  </si>
  <si>
    <t>Pago peajes, y transporte lancha</t>
  </si>
  <si>
    <t xml:space="preserve">Póliza flotilla vehicular </t>
  </si>
  <si>
    <t>SEMESTRAL</t>
  </si>
  <si>
    <t>I  y III 2022</t>
  </si>
  <si>
    <t>Pago marchamos vehiculos oficiales</t>
  </si>
  <si>
    <t>IV    2022</t>
  </si>
  <si>
    <t>Póliza flotilla vehicular (seguro asientos)</t>
  </si>
  <si>
    <t>II  y III 2022</t>
  </si>
  <si>
    <t>III    2022</t>
  </si>
  <si>
    <t>OTROS IMPUESTOS</t>
  </si>
  <si>
    <t>OTROS PRODUCTOS QUIMICOS</t>
  </si>
  <si>
    <t>10121594
10191522
10121596
10191510
12141901</t>
  </si>
  <si>
    <t>PRODUCTOS QUIMICOS</t>
  </si>
  <si>
    <t>ESTIMULADOR PARA PLANTAS</t>
  </si>
  <si>
    <t>TIERRA ABONADA. ABONO ORGANICO</t>
  </si>
  <si>
    <t>FERTILIZANTE FOLIAR / BIOESTIMULANTE</t>
  </si>
  <si>
    <t>FERTILIZANTE FORMULA 0-0-60</t>
  </si>
  <si>
    <t>FERTILIZANTE 10-20-20 / 18-15-6 / 15-15-15 / 10-30-10 / 8-40-12 / 12-24-12 / 15-3-31 / 18-5-15 / NPK /  7-27-7 / 33,5-0,0 / 30-0-15</t>
  </si>
  <si>
    <t>FERTILIZANTE FORMULA COMPLETA Y SULFATO DE MAGNESIO</t>
  </si>
  <si>
    <t>CAL, ROCA FOSFORICA, NITRATO DE CALCIO</t>
  </si>
  <si>
    <t>INSECTICIDA LAMBDA / COADYUVANTE</t>
  </si>
  <si>
    <t>HERBICIDA</t>
  </si>
  <si>
    <t>FUNGICIDA</t>
  </si>
  <si>
    <t>MICROORGANISMO / MEJORADOR DE SUELO</t>
  </si>
  <si>
    <t xml:space="preserve">INSECTICIDA BEAUVERIA BASSIANA, INSECTICIDA TIPO BIOLÓGICO, ORIGEN NATURAL, </t>
  </si>
  <si>
    <t>kilos</t>
  </si>
  <si>
    <t>ACIDO BORICO</t>
  </si>
  <si>
    <t>SACOS</t>
  </si>
  <si>
    <t>NITRATO DE POTASIO</t>
  </si>
  <si>
    <t>INSECTICIDA AGRICOLA</t>
  </si>
  <si>
    <t>CARBON ACTIVADO</t>
  </si>
  <si>
    <t>INSECTICIDA SISTEMICO (GLIFOSATO)</t>
  </si>
  <si>
    <t>GALONES</t>
  </si>
  <si>
    <t>ABSORBENTE / MUSGO PARA GERMINACION PLANTAS</t>
  </si>
  <si>
    <t>CASCARILLA DE ARROZ (GRANZA)</t>
  </si>
  <si>
    <t>ACEFATO / CARBOXIN</t>
  </si>
  <si>
    <t>ANTIGENO (HONGOS)</t>
  </si>
  <si>
    <t>PEGAMENTO PVC</t>
  </si>
  <si>
    <t>PRODUCTOS PECUARIOS Y OTRAS ESPECIES</t>
  </si>
  <si>
    <t>gallinas ponedoras</t>
  </si>
  <si>
    <t>codornices</t>
  </si>
  <si>
    <t>PRODUCTOS AGROFORESTALES</t>
  </si>
  <si>
    <t>plantulas y semillas Apio</t>
  </si>
  <si>
    <t>plantulas y semillas chile</t>
  </si>
  <si>
    <t>semillas zucchini</t>
  </si>
  <si>
    <t>SOBRE</t>
  </si>
  <si>
    <t>plantas y semillas pepino</t>
  </si>
  <si>
    <t>plantulas de puerro</t>
  </si>
  <si>
    <t>plantulas y semillas lechuga</t>
  </si>
  <si>
    <t>plantulas y semillas cebolla</t>
  </si>
  <si>
    <t>plantulas espinacas</t>
  </si>
  <si>
    <t>BANDEJAS</t>
  </si>
  <si>
    <t>plantulas y semillas tomate</t>
  </si>
  <si>
    <t>plantulas acelga</t>
  </si>
  <si>
    <t>plantulas y semillas remolacha</t>
  </si>
  <si>
    <t>plantulas coliflor</t>
  </si>
  <si>
    <t>plantulas y semillas perejil</t>
  </si>
  <si>
    <t>plantulas y semillas brocoli</t>
  </si>
  <si>
    <t>plantulas y semillas col (repollo)</t>
  </si>
  <si>
    <t>plantulas y semillas vainica</t>
  </si>
  <si>
    <t>plantulas berros</t>
  </si>
  <si>
    <t>plantulas aji</t>
  </si>
  <si>
    <t>plantulas y semillas cebollino</t>
  </si>
  <si>
    <t>semilla maíz</t>
  </si>
  <si>
    <t>KILOS</t>
  </si>
  <si>
    <t>plantulas y semillas culantro</t>
  </si>
  <si>
    <t>plantulas tomillo</t>
  </si>
  <si>
    <t>plantulas y semillas mostaza</t>
  </si>
  <si>
    <t>plantulas albahaca</t>
  </si>
  <si>
    <t>plantulas anis</t>
  </si>
  <si>
    <t>plantulas cúrcuma</t>
  </si>
  <si>
    <t>plantas mora enana</t>
  </si>
  <si>
    <t>almacigo de café</t>
  </si>
  <si>
    <t>estaca semillas yuca</t>
  </si>
  <si>
    <t>estaca semillas camote</t>
  </si>
  <si>
    <t>plantulas rabano</t>
  </si>
  <si>
    <t>estaca semillas tiquisque</t>
  </si>
  <si>
    <t>QUINTAL</t>
  </si>
  <si>
    <t>estaca semillas ñanpi</t>
  </si>
  <si>
    <t>plantula menta</t>
  </si>
  <si>
    <t>plantulas romero</t>
  </si>
  <si>
    <t>plantulas ruda</t>
  </si>
  <si>
    <t>plantulas oregano</t>
  </si>
  <si>
    <t>plantulas salvia</t>
  </si>
  <si>
    <t>plantulas hierba buena</t>
  </si>
  <si>
    <t>plantulas zacate limon</t>
  </si>
  <si>
    <t>plantulas eneldo</t>
  </si>
  <si>
    <t>plantulas tilo</t>
  </si>
  <si>
    <t>plantulas jamaica</t>
  </si>
  <si>
    <t>plantulas moringa</t>
  </si>
  <si>
    <t>plantulas higo</t>
  </si>
  <si>
    <t>arboles de aguacate</t>
  </si>
  <si>
    <t>alimento para reuniones</t>
  </si>
  <si>
    <t>50201706
50201712</t>
  </si>
  <si>
    <t>café, té, azúcar</t>
  </si>
  <si>
    <t>ALIMENTOS PARA ANIMALES</t>
  </si>
  <si>
    <t>alimento para animales</t>
  </si>
  <si>
    <t>23271812
23271815</t>
  </si>
  <si>
    <t>varillas soldadura, barra soldadura</t>
  </si>
  <si>
    <t>I, II 2022</t>
  </si>
  <si>
    <t>30102001
30102003
30102004
30102015</t>
  </si>
  <si>
    <t>lámina de hierro negro, acero, esmaltado, expandida, galvanizado, plastica</t>
  </si>
  <si>
    <t>30102303
30102304</t>
  </si>
  <si>
    <t>tubo cuadrado industrial, perfil hierro, perling</t>
  </si>
  <si>
    <t>varilla hierro</t>
  </si>
  <si>
    <t>malla acero</t>
  </si>
  <si>
    <t>cumbrera</t>
  </si>
  <si>
    <t>malla hierro galvanizado</t>
  </si>
  <si>
    <t>31152002
31152207
31152209
31152305</t>
  </si>
  <si>
    <t>alambre acero, puas, acero negro, aluminio</t>
  </si>
  <si>
    <t>31161501
31161504
31161505
31161507
31161509
31161512
31161521</t>
  </si>
  <si>
    <t>Tornillo metal, acero, para techo, carroceria</t>
  </si>
  <si>
    <t>31162002
31162004
31162005</t>
  </si>
  <si>
    <t>clavo de acero</t>
  </si>
  <si>
    <t>grapa corrugada</t>
  </si>
  <si>
    <t>ALDABA</t>
  </si>
  <si>
    <t xml:space="preserve">Bisagra </t>
  </si>
  <si>
    <t>Candado</t>
  </si>
  <si>
    <t>MATERIALES Y PRODUCTOS MINERALES Y ASFALTICOS</t>
  </si>
  <si>
    <t>grava fina (lastre)</t>
  </si>
  <si>
    <t>METROS CUBICOS</t>
  </si>
  <si>
    <t>arena</t>
  </si>
  <si>
    <t>cemento</t>
  </si>
  <si>
    <t>pila de concreto</t>
  </si>
  <si>
    <t>laminas de fibrocemento</t>
  </si>
  <si>
    <t>tubo de hormigon, tubo sanitario</t>
  </si>
  <si>
    <t>MADERA Y SUS DERIVADOS</t>
  </si>
  <si>
    <t xml:space="preserve">Madera y sus derivados </t>
  </si>
  <si>
    <t>madera aserrada</t>
  </si>
  <si>
    <t>poste de madera</t>
  </si>
  <si>
    <t>cable</t>
  </si>
  <si>
    <t>saran p/viveros, cedazo plastico, cortina p/galpones, malla antiafido, malla zaran</t>
  </si>
  <si>
    <t>gotero boton, manguera p/goteo, manguera polietileno, aspersor, acople, curva, adaptador, kit inyector fertilizantes, perforador o saca bocados</t>
  </si>
  <si>
    <t>plastico tomatero, pentacapa, p/invernadero, polietileno, tubular, tipo film, cobertor suelo</t>
  </si>
  <si>
    <t xml:space="preserve">METROS  </t>
  </si>
  <si>
    <t xml:space="preserve">plastico adhesivo, banda plastica adhesiva, </t>
  </si>
  <si>
    <t>lamina plastica, placa plastica p/tomacorriente, plastico negro p/drenaje, plastico transparente, lamina plastica policarbonato</t>
  </si>
  <si>
    <t>pegamento pvc, pegamento de contacto</t>
  </si>
  <si>
    <t>31231313
40171517</t>
  </si>
  <si>
    <t>tubo plastico pvc</t>
  </si>
  <si>
    <t>manguera plastica, abasto, hule, caucho, poliducto, polietileno</t>
  </si>
  <si>
    <t>manguera plastica poliducto</t>
  </si>
  <si>
    <t>filtro agua</t>
  </si>
  <si>
    <t xml:space="preserve">adaptador plastico (hembra/macho) pvc, </t>
  </si>
  <si>
    <t>valvula p/cinta riego</t>
  </si>
  <si>
    <t>acople</t>
  </si>
  <si>
    <t>40172808
40172809
40172896</t>
  </si>
  <si>
    <t>codo plastico</t>
  </si>
  <si>
    <t>tapon pvc</t>
  </si>
  <si>
    <t>reduccion</t>
  </si>
  <si>
    <t>40174608
40174611</t>
  </si>
  <si>
    <t>Te PVC</t>
  </si>
  <si>
    <t>OTROS MATERIALES Y PRODUCTOS DE USO EN LA CONSTRUCCION</t>
  </si>
  <si>
    <t>DEPOSITO O TANQUE DE CONTENCION</t>
  </si>
  <si>
    <t>EQUIPO Y HERRAMIENTAS PARA APICULTURA</t>
  </si>
  <si>
    <t>TANQUE DE AGUA</t>
  </si>
  <si>
    <t>ESTAÑON PLASTICO</t>
  </si>
  <si>
    <t>LAVAMANOS EN ACERO INOXIDABLE</t>
  </si>
  <si>
    <t>MESA DE TRABAJO ACERO INOXIDABLE</t>
  </si>
  <si>
    <t>HERRAMIENTAS E INSTRUMENTOS</t>
  </si>
  <si>
    <t xml:space="preserve">PLACAS PARA PATRIMONIOS </t>
  </si>
  <si>
    <t>10131698</t>
  </si>
  <si>
    <t>comederos</t>
  </si>
  <si>
    <t>10131699</t>
  </si>
  <si>
    <t>bebederos</t>
  </si>
  <si>
    <t>10139901</t>
  </si>
  <si>
    <t>bandejas p/almacigos</t>
  </si>
  <si>
    <t>BOMBA DE ESPALDA</t>
  </si>
  <si>
    <t xml:space="preserve"> 21102401</t>
  </si>
  <si>
    <t>cuchillo, espatula p/apicultura</t>
  </si>
  <si>
    <t>24101507</t>
  </si>
  <si>
    <t>carretillo</t>
  </si>
  <si>
    <t>27111602</t>
  </si>
  <si>
    <t>martillo</t>
  </si>
  <si>
    <t>27111933</t>
  </si>
  <si>
    <t>lima</t>
  </si>
  <si>
    <t>27112001</t>
  </si>
  <si>
    <t>cuchillo, machete</t>
  </si>
  <si>
    <t>27112004</t>
  </si>
  <si>
    <t>pala, mango p/pala, pala carrilera</t>
  </si>
  <si>
    <t xml:space="preserve"> 27112007</t>
  </si>
  <si>
    <t>tijera p/podar</t>
  </si>
  <si>
    <t>27112008</t>
  </si>
  <si>
    <t>azada, azadon</t>
  </si>
  <si>
    <t>raspador</t>
  </si>
  <si>
    <t>tridente, tenedor p/paja, bieldo</t>
  </si>
  <si>
    <t>macana, chuzo</t>
  </si>
  <si>
    <t>escoba p/jardin, rastrillo, escobon, escoba</t>
  </si>
  <si>
    <t>piqueta, pico(zacho)</t>
  </si>
  <si>
    <t>beaker</t>
  </si>
  <si>
    <t>cubetas plasticas, balde</t>
  </si>
  <si>
    <t>LLANTAS</t>
  </si>
  <si>
    <t>ÚTILES Y MATERIALES DE OFICINA Y COMPUTO</t>
  </si>
  <si>
    <t>BULTOS</t>
  </si>
  <si>
    <t>Pacas de cartón para huevos</t>
  </si>
  <si>
    <t>UTILES Y MATERIALES DE COCINA Y COMEDOR</t>
  </si>
  <si>
    <t>Utensilios de cocina</t>
  </si>
  <si>
    <t>OTROS UTILES Y MATERIALES ESPECIFICOS</t>
  </si>
  <si>
    <t>bandeja para germinacion</t>
  </si>
  <si>
    <t>estañon plastico</t>
  </si>
  <si>
    <t>caja carton corrugado, cajas plasticas</t>
  </si>
  <si>
    <t>carton p/huevos</t>
  </si>
  <si>
    <t xml:space="preserve">plastico adhesivo </t>
  </si>
  <si>
    <t>hieleras</t>
  </si>
  <si>
    <t>MAQUINARIA Y EQUIPO PARA LA PRODUCCIÓN</t>
  </si>
  <si>
    <t>CISTERNA PARA AGUA (COSECHA AGUA)</t>
  </si>
  <si>
    <t>TANQUE PARA AGUA 1100, 2500, 5000 LTS</t>
  </si>
  <si>
    <t>CONGELADOR HORIZONTAL</t>
  </si>
  <si>
    <t>BALANZAS DE BARRAS</t>
  </si>
  <si>
    <t>PANEL SOLAR</t>
  </si>
  <si>
    <t>MOTOGUADAÑA</t>
  </si>
  <si>
    <t>BOMBA ELECTRICA PER</t>
  </si>
  <si>
    <t>BOMBA (MOTOBOMBA)</t>
  </si>
  <si>
    <t>EQUIPO PARA EXTRACCION DE MIEL</t>
  </si>
  <si>
    <t>CAMARA DE REFRIGERACION</t>
  </si>
  <si>
    <t>BAÑO MARIA</t>
  </si>
  <si>
    <t>PERCOLADOR DE CAFÉ</t>
  </si>
  <si>
    <t>PLANTILLA DE GAS</t>
  </si>
  <si>
    <t>EXPRIMIDOR ELIPTICO DE NARANJA</t>
  </si>
  <si>
    <t>PROCESADOR DE ALIMENTOS</t>
  </si>
  <si>
    <t>OLLA ARROCERA</t>
  </si>
  <si>
    <t>MOTOCULTOR</t>
  </si>
  <si>
    <t>OTRAS CONSTRUCCIONES, ADICIONES Y MEJORAS</t>
  </si>
  <si>
    <t>SERVICIO DE DISEÑO E INSTALACION DE GALPONES</t>
  </si>
  <si>
    <t>SERVICIO DE DISEÑO E INSTALACION DE INVERNADERO</t>
  </si>
  <si>
    <t>SEMOVIENTES</t>
  </si>
  <si>
    <t>cabras y cabros</t>
  </si>
  <si>
    <t>Ternero</t>
  </si>
  <si>
    <t>Bienes Intangibles (Licencia Zoom)</t>
  </si>
  <si>
    <r>
      <rPr>
        <b/>
        <u/>
        <sz val="11"/>
        <color theme="1"/>
        <rFont val="Calibri Light"/>
        <family val="2"/>
      </rPr>
      <t>NOTA:</t>
    </r>
    <r>
      <rPr>
        <sz val="11"/>
        <color theme="1"/>
        <rFont val="Calibri Light"/>
        <family val="2"/>
      </rPr>
      <t xml:space="preserve">   Se incluye la subpartida 59901 SEMOVIENTES,  NO se suma al total del plan , ya que no esta en presupuesto 2022, se realizará  una modificación  para su inclusión. </t>
    </r>
  </si>
  <si>
    <t>Código de Institución:  207</t>
  </si>
  <si>
    <t xml:space="preserve">MINISTERIO DE AGRICULTURA Y GANADERIA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</si>
</sst>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&quot;₡&quot;#,##0.00"/>
    <numFmt numFmtId="167" formatCode="#,##0.00;[Red]#,##0.00"/>
    <numFmt numFmtId="168" formatCode="&quot;₡&quot;#,##0"/>
  </numFmts>
  <fonts count="37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 Light"/>
      <family val="2"/>
    </font>
    <font>
      <sz val="8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u/>
      <sz val="11"/>
      <color theme="1"/>
      <name val="Calibri Light"/>
      <family val="2"/>
    </font>
    <font>
      <sz val="11"/>
      <name val="Calibri Light"/>
      <family val="2"/>
    </font>
    <font>
      <sz val="11"/>
      <color rgb="FF000000"/>
      <name val="Calibri Light"/>
      <family val="2"/>
    </font>
    <font>
      <b/>
      <u/>
      <sz val="11"/>
      <color theme="1"/>
      <name val="Calibri Light"/>
      <family val="2"/>
    </font>
    <font>
      <b/>
      <sz val="11"/>
      <color theme="5" tint="-0.2499465926084170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9"/>
      <name val="Calibri Light"/>
      <family val="2"/>
    </font>
    <font>
      <b/>
      <sz val="11"/>
      <color theme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03">
    <xf numFmtId="0" fontId="0" fillId="0" borderId="0" xfId="0"/>
    <xf numFmtId="0" fontId="0" fillId="0" borderId="0" xfId="0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64" fontId="5" fillId="3" borderId="1" xfId="2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2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64" fontId="8" fillId="0" borderId="1" xfId="2" applyFont="1" applyBorder="1"/>
    <xf numFmtId="164" fontId="7" fillId="3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2" applyFont="1" applyBorder="1"/>
    <xf numFmtId="164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0" fillId="2" borderId="1" xfId="3" quotePrefix="1" applyFont="1" applyFill="1" applyBorder="1" applyAlignment="1">
      <alignment horizontal="center"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2" borderId="0" xfId="0" applyFont="1" applyFill="1" applyBorder="1"/>
    <xf numFmtId="0" fontId="1" fillId="5" borderId="5" xfId="0" applyFont="1" applyFill="1" applyBorder="1" applyAlignment="1">
      <alignment horizontal="center"/>
    </xf>
    <xf numFmtId="0" fontId="0" fillId="5" borderId="0" xfId="0" applyFont="1" applyFill="1" applyBorder="1"/>
    <xf numFmtId="0" fontId="0" fillId="5" borderId="12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3" fontId="0" fillId="7" borderId="0" xfId="0" applyNumberFormat="1" applyFont="1" applyFill="1" applyBorder="1" applyAlignment="1">
      <alignment horizontal="center"/>
    </xf>
    <xf numFmtId="0" fontId="0" fillId="0" borderId="1" xfId="0" applyFont="1" applyBorder="1" applyAlignment="1">
      <alignment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quotePrefix="1" applyFont="1" applyFill="1" applyBorder="1" applyAlignment="1">
      <alignment horizontal="center" vertical="center" wrapText="1"/>
    </xf>
    <xf numFmtId="0" fontId="0" fillId="0" borderId="0" xfId="0" applyFont="1" applyFill="1" applyBorder="1"/>
    <xf numFmtId="4" fontId="0" fillId="2" borderId="0" xfId="0" applyNumberFormat="1" applyFont="1" applyFill="1" applyBorder="1"/>
    <xf numFmtId="43" fontId="0" fillId="2" borderId="0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5" fontId="0" fillId="2" borderId="1" xfId="0" quotePrefix="1" applyNumberFormat="1" applyFont="1" applyFill="1" applyBorder="1" applyAlignment="1">
      <alignment horizontal="center" vertical="center" wrapText="1"/>
    </xf>
    <xf numFmtId="3" fontId="0" fillId="8" borderId="0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65" fontId="0" fillId="0" borderId="1" xfId="0" quotePrefix="1" applyNumberFormat="1" applyFont="1" applyFill="1" applyBorder="1" applyAlignment="1">
      <alignment horizontal="center" vertical="center" wrapText="1"/>
    </xf>
    <xf numFmtId="49" fontId="0" fillId="0" borderId="1" xfId="0" quotePrefix="1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ont="1" applyFill="1" applyBorder="1" applyAlignment="1"/>
    <xf numFmtId="0" fontId="0" fillId="5" borderId="12" xfId="0" applyFont="1" applyFill="1" applyBorder="1" applyAlignment="1">
      <alignment vertical="center" wrapText="1"/>
    </xf>
    <xf numFmtId="0" fontId="0" fillId="0" borderId="1" xfId="0" applyFont="1" applyBorder="1" applyAlignment="1"/>
    <xf numFmtId="0" fontId="0" fillId="6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2" borderId="0" xfId="0" quotePrefix="1" applyFont="1" applyFill="1" applyBorder="1" applyAlignment="1">
      <alignment horizontal="center"/>
    </xf>
    <xf numFmtId="43" fontId="0" fillId="2" borderId="0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quotePrefix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/>
    </xf>
    <xf numFmtId="0" fontId="10" fillId="6" borderId="7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/>
    </xf>
    <xf numFmtId="166" fontId="0" fillId="2" borderId="0" xfId="0" applyNumberFormat="1" applyFont="1" applyFill="1" applyBorder="1" applyAlignment="1">
      <alignment horizontal="right"/>
    </xf>
    <xf numFmtId="166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Border="1" applyAlignment="1">
      <alignment horizontal="right"/>
    </xf>
    <xf numFmtId="0" fontId="0" fillId="2" borderId="2" xfId="0" applyFont="1" applyFill="1" applyBorder="1" applyAlignment="1">
      <alignment horizontal="center"/>
    </xf>
    <xf numFmtId="166" fontId="0" fillId="2" borderId="0" xfId="0" applyNumberFormat="1" applyFont="1" applyFill="1" applyBorder="1"/>
    <xf numFmtId="0" fontId="0" fillId="2" borderId="1" xfId="0" quotePrefix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66" fontId="0" fillId="2" borderId="0" xfId="0" applyNumberFormat="1" applyFont="1" applyFill="1" applyBorder="1" applyAlignment="1">
      <alignment horizontal="right" vertical="center" wrapText="1"/>
    </xf>
    <xf numFmtId="3" fontId="0" fillId="2" borderId="0" xfId="0" applyNumberFormat="1" applyFont="1" applyFill="1" applyBorder="1"/>
    <xf numFmtId="0" fontId="10" fillId="6" borderId="1" xfId="0" applyNumberFormat="1" applyFont="1" applyFill="1" applyBorder="1" applyAlignment="1">
      <alignment horizontal="center" vertical="center" wrapText="1"/>
    </xf>
    <xf numFmtId="43" fontId="10" fillId="6" borderId="1" xfId="3" quotePrefix="1" applyFont="1" applyFill="1" applyBorder="1" applyAlignment="1">
      <alignment horizontal="center" vertical="center" wrapText="1"/>
    </xf>
    <xf numFmtId="0" fontId="0" fillId="5" borderId="0" xfId="0" applyFont="1" applyFill="1" applyBorder="1" applyAlignment="1"/>
    <xf numFmtId="0" fontId="10" fillId="6" borderId="0" xfId="0" applyFont="1" applyFill="1" applyAlignment="1"/>
    <xf numFmtId="0" fontId="10" fillId="6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9" fillId="10" borderId="1" xfId="0" applyFont="1" applyFill="1" applyBorder="1" applyAlignment="1">
      <alignment vertical="center" wrapText="1"/>
    </xf>
    <xf numFmtId="0" fontId="0" fillId="5" borderId="0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0" fillId="2" borderId="3" xfId="0" applyFont="1" applyFill="1" applyBorder="1" applyAlignment="1"/>
    <xf numFmtId="0" fontId="1" fillId="2" borderId="6" xfId="0" applyFont="1" applyFill="1" applyBorder="1" applyAlignment="1"/>
    <xf numFmtId="0" fontId="12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4" fillId="12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wrapText="1"/>
    </xf>
    <xf numFmtId="0" fontId="13" fillId="12" borderId="18" xfId="0" applyFont="1" applyFill="1" applyBorder="1" applyAlignment="1">
      <alignment horizontal="center" vertical="center"/>
    </xf>
    <xf numFmtId="49" fontId="14" fillId="12" borderId="18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49" fontId="13" fillId="2" borderId="18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/>
    <xf numFmtId="0" fontId="0" fillId="5" borderId="0" xfId="0" applyFont="1" applyFill="1" applyBorder="1" applyAlignment="1">
      <alignment horizontal="center"/>
    </xf>
    <xf numFmtId="0" fontId="0" fillId="2" borderId="14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10" fillId="2" borderId="1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13" borderId="19" xfId="0" applyFont="1" applyFill="1" applyBorder="1" applyAlignment="1">
      <alignment horizontal="center" vertical="center" wrapText="1"/>
    </xf>
    <xf numFmtId="0" fontId="0" fillId="13" borderId="12" xfId="0" applyFont="1" applyFill="1" applyBorder="1" applyAlignment="1">
      <alignment horizontal="center" vertical="center" wrapText="1"/>
    </xf>
    <xf numFmtId="0" fontId="0" fillId="13" borderId="13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left" wrapText="1"/>
    </xf>
    <xf numFmtId="49" fontId="10" fillId="12" borderId="1" xfId="0" applyNumberFormat="1" applyFont="1" applyFill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0" fillId="1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49" fontId="0" fillId="2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4" fontId="0" fillId="2" borderId="0" xfId="0" applyNumberFormat="1" applyFont="1" applyFill="1"/>
    <xf numFmtId="0" fontId="0" fillId="12" borderId="1" xfId="0" applyFont="1" applyFill="1" applyBorder="1"/>
    <xf numFmtId="0" fontId="0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center"/>
    </xf>
    <xf numFmtId="3" fontId="0" fillId="0" borderId="0" xfId="0" applyNumberFormat="1" applyFont="1"/>
    <xf numFmtId="0" fontId="0" fillId="0" borderId="1" xfId="0" applyFont="1" applyFill="1" applyBorder="1" applyAlignment="1">
      <alignment horizontal="left"/>
    </xf>
    <xf numFmtId="4" fontId="0" fillId="0" borderId="1" xfId="0" applyNumberFormat="1" applyFont="1" applyFill="1" applyBorder="1" applyAlignment="1">
      <alignment horizontal="right"/>
    </xf>
    <xf numFmtId="0" fontId="9" fillId="2" borderId="1" xfId="0" applyFont="1" applyFill="1" applyBorder="1"/>
    <xf numFmtId="0" fontId="0" fillId="2" borderId="22" xfId="0" applyFont="1" applyFill="1" applyBorder="1"/>
    <xf numFmtId="0" fontId="0" fillId="2" borderId="23" xfId="0" applyFont="1" applyFill="1" applyBorder="1"/>
    <xf numFmtId="0" fontId="10" fillId="2" borderId="23" xfId="0" applyFont="1" applyFill="1" applyBorder="1" applyAlignment="1">
      <alignment horizontal="left"/>
    </xf>
    <xf numFmtId="0" fontId="0" fillId="2" borderId="24" xfId="0" applyFont="1" applyFill="1" applyBorder="1"/>
    <xf numFmtId="3" fontId="0" fillId="2" borderId="0" xfId="0" applyNumberFormat="1" applyFont="1" applyFill="1"/>
    <xf numFmtId="0" fontId="0" fillId="2" borderId="0" xfId="0" applyFont="1" applyFill="1" applyAlignment="1">
      <alignment horizontal="left"/>
    </xf>
    <xf numFmtId="0" fontId="19" fillId="2" borderId="0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5" borderId="0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right"/>
    </xf>
    <xf numFmtId="0" fontId="0" fillId="6" borderId="0" xfId="0" applyFont="1" applyFill="1"/>
    <xf numFmtId="0" fontId="0" fillId="6" borderId="0" xfId="0" applyFont="1" applyFill="1" applyAlignment="1">
      <alignment horizontal="center"/>
    </xf>
    <xf numFmtId="43" fontId="0" fillId="6" borderId="1" xfId="3" applyFont="1" applyFill="1" applyBorder="1" applyAlignment="1">
      <alignment horizontal="right" vertical="center" wrapText="1"/>
    </xf>
    <xf numFmtId="0" fontId="0" fillId="6" borderId="7" xfId="0" applyFont="1" applyFill="1" applyBorder="1" applyAlignment="1">
      <alignment horizontal="center" vertical="center" wrapText="1"/>
    </xf>
    <xf numFmtId="4" fontId="0" fillId="2" borderId="1" xfId="3" applyNumberFormat="1" applyFont="1" applyFill="1" applyBorder="1" applyAlignment="1">
      <alignment horizontal="right" vertical="center" wrapText="1"/>
    </xf>
    <xf numFmtId="0" fontId="0" fillId="6" borderId="1" xfId="0" applyFont="1" applyFill="1" applyBorder="1" applyAlignment="1">
      <alignment horizontal="left" vertical="center" wrapText="1"/>
    </xf>
    <xf numFmtId="3" fontId="0" fillId="6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ont="1" applyFill="1" applyBorder="1" applyAlignment="1">
      <alignment horizontal="right" vertical="center" wrapText="1"/>
    </xf>
    <xf numFmtId="4" fontId="19" fillId="2" borderId="0" xfId="0" applyNumberFormat="1" applyFont="1" applyFill="1" applyBorder="1"/>
    <xf numFmtId="43" fontId="0" fillId="2" borderId="1" xfId="3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/>
    </xf>
    <xf numFmtId="0" fontId="0" fillId="6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3" fontId="0" fillId="6" borderId="1" xfId="3" quotePrefix="1" applyFont="1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167" fontId="0" fillId="2" borderId="1" xfId="0" applyNumberFormat="1" applyFont="1" applyFill="1" applyBorder="1" applyAlignment="1">
      <alignment horizontal="right" vertical="center" wrapText="1"/>
    </xf>
    <xf numFmtId="164" fontId="3" fillId="6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 wrapText="1"/>
    </xf>
    <xf numFmtId="167" fontId="0" fillId="0" borderId="1" xfId="0" applyNumberFormat="1" applyFont="1" applyFill="1" applyBorder="1" applyAlignment="1">
      <alignment horizontal="right" vertical="center" wrapText="1"/>
    </xf>
    <xf numFmtId="3" fontId="19" fillId="2" borderId="0" xfId="0" applyNumberFormat="1" applyFont="1" applyFill="1" applyBorder="1"/>
    <xf numFmtId="0" fontId="9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left" vertical="center" wrapText="1"/>
    </xf>
    <xf numFmtId="4" fontId="9" fillId="9" borderId="1" xfId="0" applyNumberFormat="1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/>
    </xf>
    <xf numFmtId="0" fontId="0" fillId="2" borderId="0" xfId="0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right" vertical="center" wrapText="1"/>
    </xf>
    <xf numFmtId="0" fontId="0" fillId="2" borderId="0" xfId="0" quotePrefix="1" applyFill="1" applyBorder="1" applyAlignment="1">
      <alignment horizontal="center" vertical="center" wrapText="1"/>
    </xf>
    <xf numFmtId="0" fontId="0" fillId="2" borderId="0" xfId="0" quotePrefix="1" applyFont="1" applyFill="1" applyBorder="1"/>
    <xf numFmtId="0" fontId="0" fillId="2" borderId="0" xfId="0" applyFill="1" applyBorder="1"/>
    <xf numFmtId="0" fontId="0" fillId="2" borderId="14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5" xfId="0" applyFill="1" applyBorder="1" applyAlignment="1">
      <alignment horizontal="left"/>
    </xf>
    <xf numFmtId="0" fontId="0" fillId="2" borderId="16" xfId="0" applyFill="1" applyBorder="1"/>
    <xf numFmtId="0" fontId="0" fillId="2" borderId="14" xfId="0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0" fontId="0" fillId="2" borderId="5" xfId="0" applyFill="1" applyBorder="1"/>
    <xf numFmtId="0" fontId="0" fillId="2" borderId="6" xfId="0" applyFill="1" applyBorder="1"/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3" fillId="12" borderId="27" xfId="0" applyFont="1" applyFill="1" applyBorder="1" applyAlignment="1">
      <alignment horizontal="center" vertical="center" wrapText="1"/>
    </xf>
    <xf numFmtId="0" fontId="14" fillId="12" borderId="27" xfId="0" applyFont="1" applyFill="1" applyBorder="1" applyAlignment="1">
      <alignment horizontal="center" vertical="center" wrapText="1"/>
    </xf>
    <xf numFmtId="0" fontId="14" fillId="12" borderId="27" xfId="0" applyFont="1" applyFill="1" applyBorder="1" applyAlignment="1">
      <alignment wrapText="1"/>
    </xf>
    <xf numFmtId="49" fontId="13" fillId="2" borderId="1" xfId="0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vertical="center" wrapText="1"/>
    </xf>
    <xf numFmtId="0" fontId="13" fillId="12" borderId="18" xfId="0" applyFont="1" applyFill="1" applyBorder="1" applyAlignment="1">
      <alignment horizontal="center" vertical="center" wrapText="1"/>
    </xf>
    <xf numFmtId="49" fontId="14" fillId="12" borderId="18" xfId="0" applyNumberFormat="1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49" fontId="13" fillId="2" borderId="1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wrapText="1"/>
    </xf>
    <xf numFmtId="4" fontId="0" fillId="2" borderId="0" xfId="0" applyNumberFormat="1" applyFill="1" applyBorder="1"/>
    <xf numFmtId="0" fontId="0" fillId="5" borderId="12" xfId="0" applyFont="1" applyFill="1" applyBorder="1" applyAlignment="1">
      <alignment horizontal="left" vertical="center" wrapText="1"/>
    </xf>
    <xf numFmtId="0" fontId="0" fillId="6" borderId="0" xfId="0" applyFont="1" applyFill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6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2" borderId="0" xfId="0" applyFill="1" applyBorder="1" applyAlignment="1">
      <alignment horizontal="left" vertical="center" wrapText="1"/>
    </xf>
    <xf numFmtId="43" fontId="0" fillId="2" borderId="0" xfId="3" applyFont="1" applyFill="1" applyBorder="1" applyAlignment="1">
      <alignment horizontal="right" vertical="center" wrapText="1"/>
    </xf>
    <xf numFmtId="4" fontId="21" fillId="2" borderId="0" xfId="0" applyNumberFormat="1" applyFont="1" applyFill="1" applyBorder="1" applyAlignment="1">
      <alignment horizontal="right"/>
    </xf>
    <xf numFmtId="0" fontId="0" fillId="2" borderId="17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center" vertical="center" wrapText="1"/>
    </xf>
    <xf numFmtId="164" fontId="0" fillId="2" borderId="17" xfId="0" applyNumberFormat="1" applyFill="1" applyBorder="1" applyAlignment="1">
      <alignment horizontal="right" vertical="center" wrapText="1"/>
    </xf>
    <xf numFmtId="0" fontId="0" fillId="2" borderId="17" xfId="0" applyFill="1" applyBorder="1" applyAlignment="1">
      <alignment wrapText="1"/>
    </xf>
    <xf numFmtId="0" fontId="0" fillId="2" borderId="17" xfId="0" applyFill="1" applyBorder="1"/>
    <xf numFmtId="166" fontId="14" fillId="12" borderId="1" xfId="1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166" fontId="14" fillId="2" borderId="1" xfId="1" applyNumberFormat="1" applyFont="1" applyFill="1" applyBorder="1" applyAlignment="1">
      <alignment horizontal="center" vertical="center" wrapText="1"/>
    </xf>
    <xf numFmtId="166" fontId="14" fillId="12" borderId="1" xfId="1" applyNumberFormat="1" applyFont="1" applyFill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166" fontId="0" fillId="2" borderId="0" xfId="0" applyNumberFormat="1" applyFill="1" applyBorder="1"/>
    <xf numFmtId="166" fontId="10" fillId="2" borderId="17" xfId="0" applyNumberFormat="1" applyFont="1" applyFill="1" applyBorder="1" applyAlignment="1">
      <alignment horizontal="center"/>
    </xf>
    <xf numFmtId="43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4" xfId="0" applyFill="1" applyBorder="1"/>
    <xf numFmtId="0" fontId="0" fillId="2" borderId="28" xfId="0" applyFill="1" applyBorder="1" applyAlignment="1">
      <alignment wrapText="1"/>
    </xf>
    <xf numFmtId="0" fontId="1" fillId="2" borderId="29" xfId="0" applyFont="1" applyFill="1" applyBorder="1" applyAlignment="1">
      <alignment horizontal="center"/>
    </xf>
    <xf numFmtId="0" fontId="0" fillId="2" borderId="29" xfId="0" applyFill="1" applyBorder="1"/>
    <xf numFmtId="0" fontId="0" fillId="2" borderId="30" xfId="0" applyFill="1" applyBorder="1"/>
    <xf numFmtId="0" fontId="20" fillId="2" borderId="29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wrapText="1"/>
    </xf>
    <xf numFmtId="49" fontId="15" fillId="2" borderId="1" xfId="0" applyNumberFormat="1" applyFont="1" applyFill="1" applyBorder="1" applyAlignment="1">
      <alignment horizontal="center" vertical="center"/>
    </xf>
    <xf numFmtId="166" fontId="0" fillId="13" borderId="12" xfId="0" applyNumberFormat="1" applyFont="1" applyFill="1" applyBorder="1" applyAlignment="1">
      <alignment horizontal="center" vertical="center" wrapText="1"/>
    </xf>
    <xf numFmtId="166" fontId="10" fillId="12" borderId="1" xfId="1" applyNumberFormat="1" applyFont="1" applyFill="1" applyBorder="1" applyAlignment="1">
      <alignment horizontal="right" vertical="center"/>
    </xf>
    <xf numFmtId="166" fontId="0" fillId="2" borderId="1" xfId="1" applyNumberFormat="1" applyFont="1" applyFill="1" applyBorder="1" applyAlignment="1">
      <alignment horizontal="right" vertical="center"/>
    </xf>
    <xf numFmtId="166" fontId="0" fillId="2" borderId="1" xfId="0" applyNumberFormat="1" applyFont="1" applyFill="1" applyBorder="1" applyAlignment="1">
      <alignment horizontal="right" vertical="center"/>
    </xf>
    <xf numFmtId="166" fontId="15" fillId="2" borderId="1" xfId="1" applyNumberFormat="1" applyFont="1" applyFill="1" applyBorder="1" applyAlignment="1">
      <alignment horizontal="right" vertical="center"/>
    </xf>
    <xf numFmtId="166" fontId="0" fillId="0" borderId="1" xfId="1" applyNumberFormat="1" applyFont="1" applyFill="1" applyBorder="1" applyAlignment="1">
      <alignment horizontal="right" vertical="center"/>
    </xf>
    <xf numFmtId="166" fontId="9" fillId="4" borderId="1" xfId="0" applyNumberFormat="1" applyFont="1" applyFill="1" applyBorder="1" applyAlignment="1">
      <alignment horizontal="right" vertical="center"/>
    </xf>
    <xf numFmtId="166" fontId="9" fillId="10" borderId="1" xfId="0" applyNumberFormat="1" applyFont="1" applyFill="1" applyBorder="1" applyAlignment="1">
      <alignment horizontal="right" vertical="center"/>
    </xf>
    <xf numFmtId="166" fontId="0" fillId="2" borderId="1" xfId="0" applyNumberFormat="1" applyFont="1" applyFill="1" applyBorder="1" applyAlignment="1">
      <alignment horizontal="right"/>
    </xf>
    <xf numFmtId="166" fontId="3" fillId="0" borderId="1" xfId="1" applyNumberFormat="1" applyFont="1" applyFill="1" applyBorder="1" applyAlignment="1">
      <alignment horizontal="right" vertical="center"/>
    </xf>
    <xf numFmtId="166" fontId="10" fillId="12" borderId="1" xfId="0" applyNumberFormat="1" applyFont="1" applyFill="1" applyBorder="1" applyAlignment="1">
      <alignment vertical="center"/>
    </xf>
    <xf numFmtId="166" fontId="10" fillId="12" borderId="1" xfId="0" applyNumberFormat="1" applyFont="1" applyFill="1" applyBorder="1" applyAlignment="1">
      <alignment horizontal="right"/>
    </xf>
    <xf numFmtId="166" fontId="16" fillId="11" borderId="1" xfId="0" applyNumberFormat="1" applyFont="1" applyFill="1" applyBorder="1" applyAlignment="1">
      <alignment horizontal="right" vertical="center"/>
    </xf>
    <xf numFmtId="166" fontId="10" fillId="2" borderId="23" xfId="0" applyNumberFormat="1" applyFont="1" applyFill="1" applyBorder="1" applyAlignment="1">
      <alignment horizontal="right"/>
    </xf>
    <xf numFmtId="166" fontId="0" fillId="2" borderId="0" xfId="0" applyNumberFormat="1" applyFont="1" applyFill="1" applyAlignment="1">
      <alignment horizontal="right"/>
    </xf>
    <xf numFmtId="166" fontId="0" fillId="0" borderId="0" xfId="0" applyNumberFormat="1" applyFont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28" xfId="0" applyFill="1" applyBorder="1" applyAlignment="1">
      <alignment horizontal="center" wrapText="1"/>
    </xf>
    <xf numFmtId="166" fontId="10" fillId="2" borderId="0" xfId="1" applyNumberFormat="1" applyFont="1" applyFill="1" applyBorder="1" applyAlignment="1">
      <alignment horizontal="right" vertical="center"/>
    </xf>
    <xf numFmtId="4" fontId="0" fillId="2" borderId="0" xfId="1" applyNumberFormat="1" applyFont="1" applyFill="1" applyBorder="1" applyAlignment="1">
      <alignment horizontal="right" vertical="center"/>
    </xf>
    <xf numFmtId="166" fontId="16" fillId="2" borderId="1" xfId="1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center"/>
    </xf>
    <xf numFmtId="4" fontId="0" fillId="2" borderId="1" xfId="1" applyNumberFormat="1" applyFont="1" applyFill="1" applyBorder="1" applyAlignment="1">
      <alignment horizontal="right" vertical="center"/>
    </xf>
    <xf numFmtId="4" fontId="0" fillId="2" borderId="1" xfId="0" applyNumberFormat="1" applyFont="1" applyFill="1" applyBorder="1" applyAlignment="1">
      <alignment horizontal="right" vertical="center"/>
    </xf>
    <xf numFmtId="166" fontId="0" fillId="2" borderId="31" xfId="0" applyNumberFormat="1" applyFont="1" applyFill="1" applyBorder="1" applyAlignment="1">
      <alignment horizontal="right"/>
    </xf>
    <xf numFmtId="4" fontId="0" fillId="2" borderId="0" xfId="0" applyNumberFormat="1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3" fontId="10" fillId="2" borderId="1" xfId="3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/>
    </xf>
    <xf numFmtId="166" fontId="0" fillId="2" borderId="0" xfId="3" applyNumberFormat="1" applyFont="1" applyFill="1" applyBorder="1" applyAlignment="1">
      <alignment horizontal="right" vertical="center" wrapText="1"/>
    </xf>
    <xf numFmtId="0" fontId="9" fillId="2" borderId="0" xfId="0" applyFont="1" applyFill="1" applyBorder="1"/>
    <xf numFmtId="0" fontId="0" fillId="0" borderId="0" xfId="0" applyFont="1" applyAlignment="1">
      <alignment horizontal="center"/>
    </xf>
    <xf numFmtId="168" fontId="0" fillId="2" borderId="0" xfId="0" applyNumberFormat="1" applyFont="1" applyFill="1" applyBorder="1" applyAlignment="1">
      <alignment horizontal="center"/>
    </xf>
    <xf numFmtId="168" fontId="0" fillId="2" borderId="0" xfId="0" applyNumberFormat="1" applyFont="1" applyFill="1" applyBorder="1"/>
    <xf numFmtId="168" fontId="0" fillId="5" borderId="0" xfId="0" applyNumberFormat="1" applyFont="1" applyFill="1" applyBorder="1" applyAlignment="1">
      <alignment horizontal="right"/>
    </xf>
    <xf numFmtId="168" fontId="0" fillId="2" borderId="0" xfId="0" applyNumberFormat="1" applyFont="1" applyFill="1" applyBorder="1" applyAlignment="1">
      <alignment horizontal="right"/>
    </xf>
    <xf numFmtId="168" fontId="0" fillId="5" borderId="12" xfId="0" applyNumberFormat="1" applyFont="1" applyFill="1" applyBorder="1" applyAlignment="1">
      <alignment horizontal="center" vertical="center" wrapText="1"/>
    </xf>
    <xf numFmtId="168" fontId="10" fillId="6" borderId="1" xfId="3" applyNumberFormat="1" applyFont="1" applyFill="1" applyBorder="1" applyAlignment="1">
      <alignment horizontal="right" vertical="center" wrapText="1"/>
    </xf>
    <xf numFmtId="168" fontId="0" fillId="2" borderId="1" xfId="3" applyNumberFormat="1" applyFont="1" applyFill="1" applyBorder="1" applyAlignment="1">
      <alignment horizontal="right" vertical="center" wrapText="1"/>
    </xf>
    <xf numFmtId="168" fontId="0" fillId="2" borderId="1" xfId="0" applyNumberFormat="1" applyFont="1" applyFill="1" applyBorder="1" applyAlignment="1">
      <alignment horizontal="right" vertical="center" wrapText="1"/>
    </xf>
    <xf numFmtId="168" fontId="0" fillId="2" borderId="1" xfId="1" applyNumberFormat="1" applyFont="1" applyFill="1" applyBorder="1" applyAlignment="1">
      <alignment horizontal="right" vertical="center"/>
    </xf>
    <xf numFmtId="168" fontId="0" fillId="2" borderId="1" xfId="0" applyNumberFormat="1" applyFont="1" applyFill="1" applyBorder="1" applyAlignment="1">
      <alignment horizontal="right" vertical="center"/>
    </xf>
    <xf numFmtId="168" fontId="10" fillId="6" borderId="1" xfId="0" applyNumberFormat="1" applyFont="1" applyFill="1" applyBorder="1" applyAlignment="1">
      <alignment horizontal="right" vertical="center" wrapText="1"/>
    </xf>
    <xf numFmtId="168" fontId="14" fillId="2" borderId="1" xfId="1" applyNumberFormat="1" applyFont="1" applyFill="1" applyBorder="1" applyAlignment="1">
      <alignment horizontal="center" vertical="center" wrapText="1"/>
    </xf>
    <xf numFmtId="168" fontId="0" fillId="0" borderId="1" xfId="0" applyNumberFormat="1" applyFont="1" applyFill="1" applyBorder="1" applyAlignment="1">
      <alignment horizontal="right" vertical="center" wrapText="1"/>
    </xf>
    <xf numFmtId="168" fontId="0" fillId="0" borderId="1" xfId="1" applyNumberFormat="1" applyFont="1" applyFill="1" applyBorder="1" applyAlignment="1">
      <alignment horizontal="right" vertical="center"/>
    </xf>
    <xf numFmtId="168" fontId="9" fillId="4" borderId="1" xfId="0" applyNumberFormat="1" applyFont="1" applyFill="1" applyBorder="1" applyAlignment="1">
      <alignment horizontal="right" vertical="center"/>
    </xf>
    <xf numFmtId="168" fontId="9" fillId="10" borderId="1" xfId="0" applyNumberFormat="1" applyFont="1" applyFill="1" applyBorder="1" applyAlignment="1">
      <alignment horizontal="right" vertical="center"/>
    </xf>
    <xf numFmtId="168" fontId="11" fillId="6" borderId="1" xfId="0" applyNumberFormat="1" applyFont="1" applyFill="1" applyBorder="1" applyAlignment="1">
      <alignment horizontal="right" vertical="center" wrapText="1"/>
    </xf>
    <xf numFmtId="168" fontId="0" fillId="2" borderId="1" xfId="0" applyNumberFormat="1" applyFont="1" applyFill="1" applyBorder="1" applyAlignment="1">
      <alignment horizontal="right"/>
    </xf>
    <xf numFmtId="168" fontId="0" fillId="0" borderId="1" xfId="0" applyNumberFormat="1" applyFont="1" applyBorder="1" applyAlignment="1">
      <alignment horizontal="right"/>
    </xf>
    <xf numFmtId="168" fontId="0" fillId="0" borderId="1" xfId="0" applyNumberFormat="1" applyFont="1" applyFill="1" applyBorder="1" applyAlignment="1">
      <alignment horizontal="right"/>
    </xf>
    <xf numFmtId="168" fontId="12" fillId="9" borderId="1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168" fontId="0" fillId="2" borderId="0" xfId="3" applyNumberFormat="1" applyFont="1" applyFill="1" applyBorder="1" applyAlignment="1">
      <alignment horizontal="right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/>
    </xf>
    <xf numFmtId="0" fontId="0" fillId="2" borderId="23" xfId="0" applyFont="1" applyFill="1" applyBorder="1" applyAlignment="1">
      <alignment wrapText="1"/>
    </xf>
    <xf numFmtId="168" fontId="0" fillId="2" borderId="23" xfId="0" applyNumberFormat="1" applyFont="1" applyFill="1" applyBorder="1" applyAlignment="1">
      <alignment horizontal="right"/>
    </xf>
    <xf numFmtId="0" fontId="0" fillId="2" borderId="33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43" fontId="0" fillId="2" borderId="23" xfId="0" applyNumberFormat="1" applyFont="1" applyFill="1" applyBorder="1" applyAlignment="1">
      <alignment horizontal="center"/>
    </xf>
    <xf numFmtId="0" fontId="25" fillId="2" borderId="0" xfId="0" applyFont="1" applyFill="1" applyBorder="1"/>
    <xf numFmtId="0" fontId="25" fillId="2" borderId="14" xfId="0" applyFont="1" applyFill="1" applyBorder="1"/>
    <xf numFmtId="0" fontId="25" fillId="2" borderId="2" xfId="0" applyFont="1" applyFill="1" applyBorder="1"/>
    <xf numFmtId="0" fontId="25" fillId="2" borderId="2" xfId="0" applyFont="1" applyFill="1" applyBorder="1" applyAlignment="1">
      <alignment horizontal="center"/>
    </xf>
    <xf numFmtId="0" fontId="25" fillId="2" borderId="3" xfId="0" applyFont="1" applyFill="1" applyBorder="1"/>
    <xf numFmtId="0" fontId="25" fillId="2" borderId="0" xfId="0" applyFont="1" applyFill="1" applyBorder="1" applyAlignment="1">
      <alignment horizontal="right"/>
    </xf>
    <xf numFmtId="0" fontId="25" fillId="2" borderId="16" xfId="0" applyFont="1" applyFill="1" applyBorder="1"/>
    <xf numFmtId="0" fontId="26" fillId="2" borderId="5" xfId="0" applyFont="1" applyFill="1" applyBorder="1" applyAlignment="1">
      <alignment horizontal="left"/>
    </xf>
    <xf numFmtId="0" fontId="26" fillId="2" borderId="5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wrapText="1"/>
    </xf>
    <xf numFmtId="0" fontId="25" fillId="2" borderId="5" xfId="0" applyFont="1" applyFill="1" applyBorder="1" applyAlignment="1">
      <alignment horizontal="center"/>
    </xf>
    <xf numFmtId="0" fontId="25" fillId="2" borderId="6" xfId="0" applyFont="1" applyFill="1" applyBorder="1"/>
    <xf numFmtId="0" fontId="25" fillId="2" borderId="0" xfId="0" applyFont="1" applyFill="1" applyBorder="1" applyAlignment="1">
      <alignment horizontal="center"/>
    </xf>
    <xf numFmtId="0" fontId="25" fillId="13" borderId="25" xfId="0" applyFont="1" applyFill="1" applyBorder="1" applyAlignment="1">
      <alignment horizontal="center" vertical="center" wrapText="1"/>
    </xf>
    <xf numFmtId="0" fontId="25" fillId="13" borderId="26" xfId="0" applyFont="1" applyFill="1" applyBorder="1" applyAlignment="1">
      <alignment horizontal="center" vertical="center" wrapText="1"/>
    </xf>
    <xf numFmtId="0" fontId="25" fillId="13" borderId="2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wrapText="1"/>
    </xf>
    <xf numFmtId="0" fontId="25" fillId="12" borderId="27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/>
    </xf>
    <xf numFmtId="0" fontId="24" fillId="12" borderId="27" xfId="0" applyFont="1" applyFill="1" applyBorder="1" applyAlignment="1">
      <alignment wrapText="1"/>
    </xf>
    <xf numFmtId="4" fontId="24" fillId="12" borderId="1" xfId="1" applyNumberFormat="1" applyFont="1" applyFill="1" applyBorder="1" applyAlignment="1">
      <alignment horizontal="right" vertical="center"/>
    </xf>
    <xf numFmtId="49" fontId="24" fillId="12" borderId="18" xfId="0" applyNumberFormat="1" applyFont="1" applyFill="1" applyBorder="1" applyAlignment="1">
      <alignment horizontal="center" vertical="center"/>
    </xf>
    <xf numFmtId="4" fontId="24" fillId="12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wrapText="1"/>
    </xf>
    <xf numFmtId="4" fontId="25" fillId="2" borderId="1" xfId="1" applyNumberFormat="1" applyFont="1" applyFill="1" applyBorder="1" applyAlignment="1">
      <alignment horizontal="right" vertical="center"/>
    </xf>
    <xf numFmtId="49" fontId="25" fillId="2" borderId="1" xfId="0" applyNumberFormat="1" applyFont="1" applyFill="1" applyBorder="1" applyAlignment="1">
      <alignment horizontal="center" vertical="center"/>
    </xf>
    <xf numFmtId="0" fontId="24" fillId="12" borderId="27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right" vertical="center"/>
    </xf>
    <xf numFmtId="49" fontId="25" fillId="2" borderId="18" xfId="0" applyNumberFormat="1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/>
    </xf>
    <xf numFmtId="0" fontId="24" fillId="12" borderId="1" xfId="0" applyFont="1" applyFill="1" applyBorder="1" applyAlignment="1">
      <alignment wrapText="1"/>
    </xf>
    <xf numFmtId="0" fontId="25" fillId="12" borderId="18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wrapText="1"/>
    </xf>
    <xf numFmtId="0" fontId="28" fillId="2" borderId="1" xfId="0" applyFont="1" applyFill="1" applyBorder="1" applyAlignment="1">
      <alignment wrapText="1"/>
    </xf>
    <xf numFmtId="0" fontId="28" fillId="2" borderId="1" xfId="0" applyFont="1" applyFill="1" applyBorder="1" applyAlignment="1">
      <alignment horizontal="center" vertical="center" wrapText="1"/>
    </xf>
    <xf numFmtId="0" fontId="24" fillId="12" borderId="1" xfId="0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12" borderId="18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horizontal="center" vertical="center"/>
    </xf>
    <xf numFmtId="4" fontId="25" fillId="0" borderId="1" xfId="1" applyNumberFormat="1" applyFont="1" applyFill="1" applyBorder="1" applyAlignment="1">
      <alignment horizontal="right" vertical="center"/>
    </xf>
    <xf numFmtId="49" fontId="25" fillId="0" borderId="18" xfId="0" applyNumberFormat="1" applyFont="1" applyFill="1" applyBorder="1" applyAlignment="1">
      <alignment horizontal="center" vertical="center"/>
    </xf>
    <xf numFmtId="4" fontId="25" fillId="0" borderId="0" xfId="1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7" fillId="0" borderId="1" xfId="0" applyFont="1" applyBorder="1" applyAlignment="1">
      <alignment horizontal="center" vertical="center" wrapText="1"/>
    </xf>
    <xf numFmtId="49" fontId="25" fillId="2" borderId="18" xfId="0" quotePrefix="1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4" fontId="27" fillId="2" borderId="1" xfId="1" applyNumberFormat="1" applyFont="1" applyFill="1" applyBorder="1" applyAlignment="1">
      <alignment horizontal="right" vertical="center"/>
    </xf>
    <xf numFmtId="49" fontId="27" fillId="2" borderId="18" xfId="0" quotePrefix="1" applyNumberFormat="1" applyFont="1" applyFill="1" applyBorder="1" applyAlignment="1">
      <alignment horizontal="center" vertical="center"/>
    </xf>
    <xf numFmtId="0" fontId="27" fillId="2" borderId="0" xfId="0" applyFont="1" applyFill="1" applyBorder="1"/>
    <xf numFmtId="0" fontId="27" fillId="0" borderId="0" xfId="0" applyFont="1" applyFill="1" applyBorder="1"/>
    <xf numFmtId="0" fontId="27" fillId="12" borderId="2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43" fontId="25" fillId="2" borderId="1" xfId="3" applyFont="1" applyFill="1" applyBorder="1" applyAlignment="1">
      <alignment horizontal="right" vertical="center" wrapText="1"/>
    </xf>
    <xf numFmtId="0" fontId="27" fillId="0" borderId="1" xfId="0" quotePrefix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49" fontId="24" fillId="12" borderId="1" xfId="0" applyNumberFormat="1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wrapText="1"/>
    </xf>
    <xf numFmtId="0" fontId="25" fillId="2" borderId="36" xfId="0" applyFont="1" applyFill="1" applyBorder="1" applyAlignment="1">
      <alignment horizontal="center" vertical="center"/>
    </xf>
    <xf numFmtId="49" fontId="25" fillId="2" borderId="7" xfId="0" applyNumberFormat="1" applyFont="1" applyFill="1" applyBorder="1" applyAlignment="1">
      <alignment horizontal="center" vertical="center"/>
    </xf>
    <xf numFmtId="0" fontId="24" fillId="12" borderId="1" xfId="0" applyFont="1" applyFill="1" applyBorder="1" applyAlignment="1">
      <alignment vertical="center" wrapText="1"/>
    </xf>
    <xf numFmtId="4" fontId="25" fillId="2" borderId="0" xfId="0" applyNumberFormat="1" applyFont="1" applyFill="1" applyBorder="1"/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wrapText="1"/>
    </xf>
    <xf numFmtId="4" fontId="24" fillId="0" borderId="0" xfId="1" applyNumberFormat="1" applyFont="1" applyFill="1" applyBorder="1" applyAlignment="1">
      <alignment horizontal="right" vertical="center"/>
    </xf>
    <xf numFmtId="4" fontId="24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/>
    <xf numFmtId="4" fontId="25" fillId="2" borderId="0" xfId="0" applyNumberFormat="1" applyFont="1" applyFill="1" applyBorder="1" applyAlignment="1">
      <alignment horizontal="right"/>
    </xf>
    <xf numFmtId="0" fontId="30" fillId="2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168" fontId="31" fillId="2" borderId="1" xfId="1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 vertical="center"/>
    </xf>
    <xf numFmtId="0" fontId="32" fillId="2" borderId="0" xfId="0" applyFont="1" applyFill="1" applyBorder="1"/>
    <xf numFmtId="0" fontId="25" fillId="14" borderId="0" xfId="0" applyFont="1" applyFill="1" applyBorder="1"/>
    <xf numFmtId="0" fontId="0" fillId="14" borderId="0" xfId="0" applyFont="1" applyFill="1" applyBorder="1"/>
    <xf numFmtId="168" fontId="0" fillId="2" borderId="1" xfId="0" applyNumberFormat="1" applyFont="1" applyFill="1" applyBorder="1" applyAlignment="1">
      <alignment horizontal="center" vertical="center"/>
    </xf>
    <xf numFmtId="168" fontId="0" fillId="2" borderId="0" xfId="0" applyNumberFormat="1" applyFont="1" applyFill="1" applyBorder="1" applyAlignment="1"/>
    <xf numFmtId="0" fontId="34" fillId="2" borderId="33" xfId="0" applyFont="1" applyFill="1" applyBorder="1" applyAlignment="1">
      <alignment vertical="center" wrapText="1"/>
    </xf>
    <xf numFmtId="0" fontId="35" fillId="2" borderId="33" xfId="0" applyFont="1" applyFill="1" applyBorder="1" applyAlignment="1">
      <alignment horizontal="center" vertical="center" wrapText="1"/>
    </xf>
    <xf numFmtId="168" fontId="34" fillId="2" borderId="33" xfId="0" applyNumberFormat="1" applyFont="1" applyFill="1" applyBorder="1" applyAlignment="1">
      <alignment horizontal="right" vertical="center" wrapText="1"/>
    </xf>
    <xf numFmtId="0" fontId="35" fillId="2" borderId="33" xfId="0" quotePrefix="1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0" xfId="0" quotePrefix="1" applyFont="1" applyFill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168" fontId="35" fillId="2" borderId="0" xfId="0" applyNumberFormat="1" applyFont="1" applyFill="1" applyBorder="1" applyAlignment="1">
      <alignment horizontal="center" vertical="center" wrapText="1"/>
    </xf>
    <xf numFmtId="168" fontId="35" fillId="2" borderId="0" xfId="0" applyNumberFormat="1" applyFont="1" applyFill="1" applyBorder="1" applyAlignment="1">
      <alignment horizontal="right" vertical="center" wrapText="1"/>
    </xf>
    <xf numFmtId="168" fontId="35" fillId="2" borderId="35" xfId="0" applyNumberFormat="1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wrapText="1"/>
    </xf>
    <xf numFmtId="0" fontId="35" fillId="2" borderId="0" xfId="0" applyFont="1" applyFill="1" applyBorder="1" applyAlignment="1">
      <alignment horizontal="center"/>
    </xf>
    <xf numFmtId="0" fontId="35" fillId="2" borderId="0" xfId="0" applyFont="1" applyFill="1" applyBorder="1"/>
    <xf numFmtId="168" fontId="35" fillId="2" borderId="0" xfId="0" applyNumberFormat="1" applyFont="1" applyFill="1" applyBorder="1" applyAlignment="1">
      <alignment horizontal="right"/>
    </xf>
    <xf numFmtId="166" fontId="35" fillId="2" borderId="0" xfId="0" applyNumberFormat="1" applyFont="1" applyFill="1" applyBorder="1" applyAlignment="1">
      <alignment horizontal="center"/>
    </xf>
    <xf numFmtId="0" fontId="35" fillId="2" borderId="35" xfId="0" applyFont="1" applyFill="1" applyBorder="1" applyAlignment="1">
      <alignment horizontal="center"/>
    </xf>
    <xf numFmtId="166" fontId="36" fillId="2" borderId="0" xfId="0" quotePrefix="1" applyNumberFormat="1" applyFont="1" applyFill="1" applyBorder="1" applyAlignment="1">
      <alignment horizontal="center" vertical="center" wrapText="1"/>
    </xf>
    <xf numFmtId="168" fontId="34" fillId="2" borderId="0" xfId="0" applyNumberFormat="1" applyFont="1" applyFill="1" applyBorder="1"/>
    <xf numFmtId="0" fontId="0" fillId="2" borderId="2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2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5" fillId="2" borderId="15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5" fillId="2" borderId="15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</cellXfs>
  <cellStyles count="4">
    <cellStyle name="Millares" xfId="2" builtinId="3"/>
    <cellStyle name="Millares 2" xfId="1"/>
    <cellStyle name="Millares 3" xfId="3"/>
    <cellStyle name="Normal" xfId="0" builtinId="0"/>
  </cellStyles>
  <dxfs count="74"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  <dxf>
      <font>
        <color theme="5"/>
      </font>
    </dxf>
    <dxf>
      <font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19050</xdr:rowOff>
    </xdr:from>
    <xdr:to>
      <xdr:col>1</xdr:col>
      <xdr:colOff>549961</xdr:colOff>
      <xdr:row>3</xdr:row>
      <xdr:rowOff>78581</xdr:rowOff>
    </xdr:to>
    <xdr:pic>
      <xdr:nvPicPr>
        <xdr:cNvPr id="2" name="Imagen 1" descr="LOGOS PNG-01">
          <a:extLst>
            <a:ext uri="{FF2B5EF4-FFF2-40B4-BE49-F238E27FC236}">
              <a16:creationId xmlns:a16="http://schemas.microsoft.com/office/drawing/2014/main" id="{9BEB1D67-239D-413A-AE7E-C2C954B1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"/>
          <a:ext cx="1521511" cy="1040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628650</xdr:colOff>
      <xdr:row>0</xdr:row>
      <xdr:rowOff>171449</xdr:rowOff>
    </xdr:from>
    <xdr:to>
      <xdr:col>8</xdr:col>
      <xdr:colOff>954207</xdr:colOff>
      <xdr:row>4</xdr:row>
      <xdr:rowOff>38100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14B64689-213D-488D-AE44-B52D5A9F0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34725" y="171449"/>
          <a:ext cx="1478082" cy="1009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605234</xdr:colOff>
      <xdr:row>0</xdr:row>
      <xdr:rowOff>69453</xdr:rowOff>
    </xdr:from>
    <xdr:to>
      <xdr:col>7</xdr:col>
      <xdr:colOff>1021951</xdr:colOff>
      <xdr:row>4</xdr:row>
      <xdr:rowOff>49609</xdr:rowOff>
    </xdr:to>
    <xdr:pic>
      <xdr:nvPicPr>
        <xdr:cNvPr id="2" name="Imagen 1" descr="LOGOS PNG-01">
          <a:extLst>
            <a:ext uri="{FF2B5EF4-FFF2-40B4-BE49-F238E27FC236}">
              <a16:creationId xmlns:a16="http://schemas.microsoft.com/office/drawing/2014/main" id="{4C86A769-6D9A-4BB0-B386-1558EC67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6015" y="69453"/>
          <a:ext cx="1954608" cy="132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226133</xdr:colOff>
      <xdr:row>0</xdr:row>
      <xdr:rowOff>0</xdr:rowOff>
    </xdr:from>
    <xdr:to>
      <xdr:col>2</xdr:col>
      <xdr:colOff>181597</xdr:colOff>
      <xdr:row>2</xdr:row>
      <xdr:rowOff>71438</xdr:rowOff>
    </xdr:to>
    <xdr:pic>
      <xdr:nvPicPr>
        <xdr:cNvPr id="2" name="Imagen 1" descr="LOGOS PNG-01">
          <a:extLst>
            <a:ext uri="{FF2B5EF4-FFF2-40B4-BE49-F238E27FC236}">
              <a16:creationId xmlns:a16="http://schemas.microsoft.com/office/drawing/2014/main" id="{BA6CEB7E-0A59-4FF0-A98C-56FBFF865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133" y="0"/>
          <a:ext cx="2508164" cy="146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235185</xdr:rowOff>
    </xdr:from>
    <xdr:to>
      <xdr:col>9</xdr:col>
      <xdr:colOff>496460</xdr:colOff>
      <xdr:row>9</xdr:row>
      <xdr:rowOff>171685</xdr:rowOff>
    </xdr:to>
    <xdr:pic>
      <xdr:nvPicPr>
        <xdr:cNvPr id="5" name="Imagen 4" descr="LOGOS PNG-01">
          <a:extLst>
            <a:ext uri="{FF2B5EF4-FFF2-40B4-BE49-F238E27FC236}">
              <a16:creationId xmlns:a16="http://schemas.microsoft.com/office/drawing/2014/main" id="{E0F3FCBA-9F80-499D-BCBD-E3A48D5EE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5556" y="2034352"/>
          <a:ext cx="1954608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628650</xdr:colOff>
      <xdr:row>0</xdr:row>
      <xdr:rowOff>171450</xdr:rowOff>
    </xdr:from>
    <xdr:to>
      <xdr:col>9</xdr:col>
      <xdr:colOff>786093</xdr:colOff>
      <xdr:row>6</xdr:row>
      <xdr:rowOff>165690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2525" y="171450"/>
          <a:ext cx="1536963" cy="955098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10</xdr:row>
      <xdr:rowOff>0</xdr:rowOff>
    </xdr:from>
    <xdr:to>
      <xdr:col>4</xdr:col>
      <xdr:colOff>178594</xdr:colOff>
      <xdr:row>12</xdr:row>
      <xdr:rowOff>119062</xdr:rowOff>
    </xdr:to>
    <xdr:pic>
      <xdr:nvPicPr>
        <xdr:cNvPr id="3" name="Imagen 2" descr="LOGOS PNG-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609725"/>
          <a:ext cx="2769394" cy="1042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546532</xdr:colOff>
      <xdr:row>0</xdr:row>
      <xdr:rowOff>154851</xdr:rowOff>
    </xdr:from>
    <xdr:to>
      <xdr:col>8</xdr:col>
      <xdr:colOff>415636</xdr:colOff>
      <xdr:row>6</xdr:row>
      <xdr:rowOff>240445</xdr:rowOff>
    </xdr:to>
    <xdr:pic>
      <xdr:nvPicPr>
        <xdr:cNvPr id="4" name="Imagen 3" descr="No hay ninguna descripción de la foto disponible.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4482" y="154851"/>
          <a:ext cx="1555029" cy="104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486833</xdr:colOff>
      <xdr:row>0</xdr:row>
      <xdr:rowOff>211667</xdr:rowOff>
    </xdr:from>
    <xdr:to>
      <xdr:col>8</xdr:col>
      <xdr:colOff>853941</xdr:colOff>
      <xdr:row>6</xdr:row>
      <xdr:rowOff>222250</xdr:rowOff>
    </xdr:to>
    <xdr:pic>
      <xdr:nvPicPr>
        <xdr:cNvPr id="4" name="Imagen 3" descr="LOGOS PNG-01">
          <a:extLst>
            <a:ext uri="{FF2B5EF4-FFF2-40B4-BE49-F238E27FC236}">
              <a16:creationId xmlns:a16="http://schemas.microsoft.com/office/drawing/2014/main" id="{C9A9F6DC-7FF7-4D36-A4A9-F3E64491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211667"/>
          <a:ext cx="1954608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G%20TRABAJO\PLAN%20DE%20COMPRA%202021\PLAN%20DE%20COMPRAS%202021%20FINAL%20PROGRAMA%2016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KINGSTON/2021/PLAN%20DE%20COMPRAS%202021/C:/Users/jcervantes/Documents/Copia%20de%20PLAN%20DE%20COMPRAS%20RDCH%20202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KINGSTON/2021/PLAN%20DE%20COMPRAS%202021/C:/Users/LorenaMag/AppData/Local/Microsoft/Windows/INetCache/Content.Outlook/BV1R1SQX/PLAN%20DE%20COMPRAS%20RDCH%202020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KINGSTON/2021/PLAN%20DE%20COMPRAS%202021/C:/Users/jcervantes/AppData/Local/Microsoft/Windows/INetCache/Content.Outlook/86POB764/PLAN%20DE%20COMPRAS%20PROGRAMA%20169-2020%20ULTIMA%20VERS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vannirodriguez/Library/Containers/com.microsoft.Excel/Data/Documents/C:/Users/jcervantes/AppData/Local/Microsoft/Windows/INetCache/Content.Outlook/86POB764/PLAN%20DE%20COMPRAS%20PROGRAMA%20169-2020%20ULTIMA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G%20TRABAJO\PLAN%20DE%20COMPRA\PLAN%20DE%20COMPRA%202022\PLAN%20DE%20COMPRA%202022%20SEPSA%20-%2017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vannirodriguez/Library/Containers/com.microsoft.Excel/Data/Documents/C:/Users/LorenaMag/AppData/Local/Microsoft/Windows/INetCache/Content.Outlook/BV1R1SQX/PLAN%20DE%20COMPRAS%20RDCH%202020%20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%20PLAN%20DE%20COMPRA%202021%20%20CONA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vannirodriguez/Library/Containers/com.microsoft.Excel/Data/Documents/C:/Users/jcervantes/Documents/Copia%20de%20PLAN%20DE%20COMPRAS%20RDCH%20202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fn_prodDetail('43222609','92011365')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fn_prodDetail('43222609','92011365');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402"/>
  <sheetViews>
    <sheetView tabSelected="1" topLeftCell="A1041" zoomScaleNormal="100" workbookViewId="0">
      <selection activeCell="G3" sqref="G3"/>
    </sheetView>
  </sheetViews>
  <sheetFormatPr baseColWidth="10" defaultColWidth="11.42578125" defaultRowHeight="15" x14ac:dyDescent="0.25"/>
  <cols>
    <col min="1" max="1" width="17.28515625" style="126" customWidth="1"/>
    <col min="2" max="2" width="17.28515625" style="76" customWidth="1"/>
    <col min="3" max="3" width="20.85546875" style="76" customWidth="1"/>
    <col min="4" max="4" width="43.5703125" style="70" customWidth="1"/>
    <col min="5" max="5" width="13.85546875" style="76" customWidth="1"/>
    <col min="6" max="6" width="24.42578125" style="39" bestFit="1" customWidth="1"/>
    <col min="7" max="7" width="20.28515625" style="337" bestFit="1" customWidth="1"/>
    <col min="8" max="8" width="17.28515625" style="127" customWidth="1"/>
    <col min="9" max="9" width="17.28515625" style="76" customWidth="1"/>
    <col min="10" max="10" width="24.28515625" style="39" hidden="1" customWidth="1"/>
    <col min="11" max="11" width="23.5703125" style="39" hidden="1" customWidth="1"/>
    <col min="12" max="12" width="12.7109375" style="39" hidden="1" customWidth="1"/>
    <col min="13" max="13" width="15.28515625" style="39" hidden="1" customWidth="1"/>
    <col min="14" max="14" width="16.5703125" style="39" bestFit="1" customWidth="1"/>
    <col min="15" max="16384" width="11.42578125" style="39"/>
  </cols>
  <sheetData>
    <row r="1" spans="1:13" ht="21.75" customHeight="1" x14ac:dyDescent="0.45">
      <c r="A1" s="488" t="s">
        <v>341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13" ht="27.75" customHeight="1" x14ac:dyDescent="0.25">
      <c r="A2" s="489" t="s">
        <v>342</v>
      </c>
      <c r="B2" s="489"/>
      <c r="C2" s="489"/>
      <c r="D2" s="489"/>
      <c r="E2" s="489"/>
      <c r="F2" s="489"/>
      <c r="G2" s="489"/>
      <c r="H2" s="489"/>
      <c r="I2" s="489"/>
      <c r="J2" s="489"/>
    </row>
    <row r="3" spans="1:13" ht="27.75" customHeight="1" x14ac:dyDescent="0.25">
      <c r="F3" s="76"/>
      <c r="G3" s="334"/>
      <c r="J3" s="76"/>
    </row>
    <row r="4" spans="1:13" ht="12.75" customHeight="1" x14ac:dyDescent="0.25">
      <c r="A4" s="319"/>
      <c r="B4" s="90"/>
      <c r="C4" s="90"/>
      <c r="D4" s="108"/>
      <c r="G4" s="335"/>
    </row>
    <row r="5" spans="1:13" ht="21" customHeight="1" x14ac:dyDescent="0.25">
      <c r="A5" s="320" t="s">
        <v>343</v>
      </c>
      <c r="B5" s="490" t="s">
        <v>738</v>
      </c>
      <c r="C5" s="490"/>
      <c r="D5" s="491"/>
      <c r="G5" s="335"/>
    </row>
    <row r="6" spans="1:13" ht="4.5" customHeight="1" x14ac:dyDescent="0.25">
      <c r="A6" s="321"/>
      <c r="B6" s="77"/>
      <c r="C6" s="77"/>
      <c r="D6" s="109"/>
      <c r="G6" s="335"/>
    </row>
    <row r="7" spans="1:13" ht="4.5" customHeight="1" x14ac:dyDescent="0.25">
      <c r="A7" s="486" t="s">
        <v>737</v>
      </c>
      <c r="B7" s="486"/>
      <c r="C7" s="486"/>
      <c r="D7" s="486"/>
      <c r="G7" s="335"/>
    </row>
    <row r="8" spans="1:13" x14ac:dyDescent="0.25">
      <c r="A8" s="487"/>
      <c r="B8" s="487"/>
      <c r="C8" s="487"/>
      <c r="D8" s="487"/>
      <c r="G8" s="335"/>
    </row>
    <row r="9" spans="1:13" ht="3" customHeight="1" x14ac:dyDescent="0.25">
      <c r="A9" s="322"/>
      <c r="B9" s="78"/>
      <c r="C9" s="106"/>
      <c r="D9" s="98"/>
      <c r="E9" s="105"/>
      <c r="F9" s="41"/>
      <c r="G9" s="336"/>
      <c r="H9" s="129"/>
      <c r="I9" s="105"/>
    </row>
    <row r="10" spans="1:13" ht="4.5" customHeight="1" thickBot="1" x14ac:dyDescent="0.3"/>
    <row r="11" spans="1:13" ht="60" customHeight="1" x14ac:dyDescent="0.25">
      <c r="A11" s="323" t="s">
        <v>0</v>
      </c>
      <c r="B11" s="42" t="s">
        <v>1</v>
      </c>
      <c r="C11" s="42" t="s">
        <v>2</v>
      </c>
      <c r="D11" s="71" t="s">
        <v>3</v>
      </c>
      <c r="E11" s="42" t="s">
        <v>4</v>
      </c>
      <c r="F11" s="42" t="s">
        <v>5</v>
      </c>
      <c r="G11" s="338" t="s">
        <v>6</v>
      </c>
      <c r="H11" s="42" t="s">
        <v>7</v>
      </c>
      <c r="I11" s="43" t="s">
        <v>8</v>
      </c>
      <c r="J11" s="27" t="s">
        <v>142</v>
      </c>
    </row>
    <row r="12" spans="1:13" x14ac:dyDescent="0.25">
      <c r="A12" s="83">
        <v>169</v>
      </c>
      <c r="B12" s="83"/>
      <c r="C12" s="83">
        <v>10102</v>
      </c>
      <c r="D12" s="99" t="s">
        <v>143</v>
      </c>
      <c r="E12" s="83"/>
      <c r="F12" s="83"/>
      <c r="G12" s="339">
        <f>SUM(G13:G14)</f>
        <v>23734000</v>
      </c>
      <c r="H12" s="83"/>
      <c r="I12" s="84"/>
      <c r="J12" s="44">
        <v>23734000</v>
      </c>
      <c r="M12" s="335">
        <f>+G12</f>
        <v>23734000</v>
      </c>
    </row>
    <row r="13" spans="1:13" ht="32.25" customHeight="1" x14ac:dyDescent="0.25">
      <c r="A13" s="324">
        <v>169</v>
      </c>
      <c r="B13" s="38">
        <v>73159995</v>
      </c>
      <c r="C13" s="38">
        <v>10102</v>
      </c>
      <c r="D13" s="45" t="s">
        <v>143</v>
      </c>
      <c r="E13" s="38">
        <v>1</v>
      </c>
      <c r="F13" s="38" t="s">
        <v>20</v>
      </c>
      <c r="G13" s="340">
        <v>19468000</v>
      </c>
      <c r="H13" s="46" t="s">
        <v>19</v>
      </c>
      <c r="I13" s="38" t="s">
        <v>248</v>
      </c>
    </row>
    <row r="14" spans="1:13" ht="32.25" customHeight="1" x14ac:dyDescent="0.25">
      <c r="A14" s="324">
        <v>169</v>
      </c>
      <c r="B14" s="38">
        <v>78111808</v>
      </c>
      <c r="C14" s="38">
        <v>10102</v>
      </c>
      <c r="D14" s="45" t="s">
        <v>144</v>
      </c>
      <c r="E14" s="38">
        <v>1</v>
      </c>
      <c r="F14" s="38" t="s">
        <v>20</v>
      </c>
      <c r="G14" s="340">
        <f>13000000-8734000</f>
        <v>4266000</v>
      </c>
      <c r="H14" s="46" t="s">
        <v>19</v>
      </c>
      <c r="I14" s="38" t="s">
        <v>335</v>
      </c>
      <c r="K14" s="39" t="s">
        <v>244</v>
      </c>
      <c r="M14" s="332"/>
    </row>
    <row r="15" spans="1:13" x14ac:dyDescent="0.25">
      <c r="A15" s="81">
        <v>169</v>
      </c>
      <c r="B15" s="81"/>
      <c r="C15" s="81">
        <v>10103</v>
      </c>
      <c r="D15" s="100" t="s">
        <v>21</v>
      </c>
      <c r="E15" s="81"/>
      <c r="F15" s="81" t="s">
        <v>20</v>
      </c>
      <c r="G15" s="339">
        <f>SUM(G16:G37)</f>
        <v>248927734</v>
      </c>
      <c r="H15" s="82" t="s">
        <v>19</v>
      </c>
      <c r="I15" s="85"/>
      <c r="J15" s="44">
        <v>57000000</v>
      </c>
      <c r="M15" s="91"/>
    </row>
    <row r="16" spans="1:13" ht="30" x14ac:dyDescent="0.25">
      <c r="A16" s="325">
        <v>169</v>
      </c>
      <c r="B16" s="30">
        <v>81112401</v>
      </c>
      <c r="C16" s="30">
        <v>10103</v>
      </c>
      <c r="D16" s="74" t="s">
        <v>22</v>
      </c>
      <c r="E16" s="30">
        <v>3</v>
      </c>
      <c r="F16" s="30" t="s">
        <v>20</v>
      </c>
      <c r="G16" s="340">
        <v>21250000</v>
      </c>
      <c r="H16" s="46" t="s">
        <v>19</v>
      </c>
      <c r="I16" s="38" t="s">
        <v>248</v>
      </c>
      <c r="K16" s="39" t="s">
        <v>244</v>
      </c>
      <c r="M16" s="335"/>
    </row>
    <row r="17" spans="1:13" ht="30" x14ac:dyDescent="0.25">
      <c r="A17" s="325">
        <v>169</v>
      </c>
      <c r="B17" s="30">
        <v>81112401</v>
      </c>
      <c r="C17" s="30">
        <v>10103</v>
      </c>
      <c r="D17" s="74" t="s">
        <v>22</v>
      </c>
      <c r="E17" s="30">
        <v>3</v>
      </c>
      <c r="F17" s="30" t="s">
        <v>20</v>
      </c>
      <c r="G17" s="340">
        <f>8750000-2500000</f>
        <v>6250000</v>
      </c>
      <c r="H17" s="32" t="s">
        <v>19</v>
      </c>
      <c r="I17" s="38" t="s">
        <v>339</v>
      </c>
      <c r="K17" s="39" t="s">
        <v>244</v>
      </c>
    </row>
    <row r="18" spans="1:13" ht="30" x14ac:dyDescent="0.25">
      <c r="A18" s="325">
        <v>169</v>
      </c>
      <c r="B18" s="30">
        <v>81112401</v>
      </c>
      <c r="C18" s="30">
        <v>10103</v>
      </c>
      <c r="D18" s="74" t="s">
        <v>22</v>
      </c>
      <c r="E18" s="30">
        <v>3</v>
      </c>
      <c r="F18" s="30" t="s">
        <v>20</v>
      </c>
      <c r="G18" s="340">
        <v>8750000</v>
      </c>
      <c r="H18" s="32" t="s">
        <v>19</v>
      </c>
      <c r="I18" s="38" t="s">
        <v>338</v>
      </c>
    </row>
    <row r="19" spans="1:13" ht="30" x14ac:dyDescent="0.25">
      <c r="A19" s="325">
        <v>169</v>
      </c>
      <c r="B19" s="30">
        <v>81112401</v>
      </c>
      <c r="C19" s="30">
        <v>10103</v>
      </c>
      <c r="D19" s="74" t="s">
        <v>22</v>
      </c>
      <c r="E19" s="30">
        <v>3</v>
      </c>
      <c r="F19" s="30" t="s">
        <v>20</v>
      </c>
      <c r="G19" s="340">
        <v>8750000</v>
      </c>
      <c r="H19" s="32" t="s">
        <v>19</v>
      </c>
      <c r="I19" s="38" t="s">
        <v>340</v>
      </c>
    </row>
    <row r="20" spans="1:13" ht="30" x14ac:dyDescent="0.25">
      <c r="A20" s="325">
        <v>169</v>
      </c>
      <c r="B20" s="30">
        <v>81112499</v>
      </c>
      <c r="C20" s="30">
        <v>10103</v>
      </c>
      <c r="D20" s="74" t="s">
        <v>23</v>
      </c>
      <c r="E20" s="30">
        <v>3</v>
      </c>
      <c r="F20" s="30" t="s">
        <v>20</v>
      </c>
      <c r="G20" s="341">
        <v>5500000</v>
      </c>
      <c r="H20" s="32" t="s">
        <v>19</v>
      </c>
      <c r="I20" s="38" t="s">
        <v>248</v>
      </c>
      <c r="M20" s="335">
        <f>SUM(G16:G23)</f>
        <v>67000000</v>
      </c>
    </row>
    <row r="21" spans="1:13" ht="30" x14ac:dyDescent="0.25">
      <c r="A21" s="325">
        <v>169</v>
      </c>
      <c r="B21" s="30">
        <v>81112499</v>
      </c>
      <c r="C21" s="30">
        <v>10103</v>
      </c>
      <c r="D21" s="74" t="s">
        <v>23</v>
      </c>
      <c r="E21" s="30">
        <v>3</v>
      </c>
      <c r="F21" s="30" t="s">
        <v>20</v>
      </c>
      <c r="G21" s="341">
        <v>5500000</v>
      </c>
      <c r="H21" s="32" t="s">
        <v>19</v>
      </c>
      <c r="I21" s="38" t="s">
        <v>248</v>
      </c>
    </row>
    <row r="22" spans="1:13" ht="30" x14ac:dyDescent="0.25">
      <c r="A22" s="325">
        <v>169</v>
      </c>
      <c r="B22" s="30">
        <v>81112499</v>
      </c>
      <c r="C22" s="30">
        <v>10103</v>
      </c>
      <c r="D22" s="74" t="s">
        <v>23</v>
      </c>
      <c r="E22" s="30">
        <v>3</v>
      </c>
      <c r="F22" s="30" t="s">
        <v>20</v>
      </c>
      <c r="G22" s="341">
        <v>5500000</v>
      </c>
      <c r="H22" s="32" t="s">
        <v>19</v>
      </c>
      <c r="I22" s="38" t="s">
        <v>339</v>
      </c>
    </row>
    <row r="23" spans="1:13" ht="30" x14ac:dyDescent="0.25">
      <c r="A23" s="325">
        <v>169</v>
      </c>
      <c r="B23" s="30">
        <v>81112499</v>
      </c>
      <c r="C23" s="30">
        <v>10103</v>
      </c>
      <c r="D23" s="74" t="s">
        <v>23</v>
      </c>
      <c r="E23" s="30">
        <v>3</v>
      </c>
      <c r="F23" s="30" t="s">
        <v>20</v>
      </c>
      <c r="G23" s="341">
        <v>5500000</v>
      </c>
      <c r="H23" s="32" t="s">
        <v>19</v>
      </c>
      <c r="I23" s="38" t="s">
        <v>338</v>
      </c>
      <c r="M23" s="91"/>
    </row>
    <row r="24" spans="1:13" ht="23.25" customHeight="1" x14ac:dyDescent="0.25">
      <c r="A24" s="326">
        <v>170</v>
      </c>
      <c r="B24" s="116">
        <v>81112401</v>
      </c>
      <c r="C24" s="116">
        <v>10103</v>
      </c>
      <c r="D24" s="117" t="s">
        <v>22</v>
      </c>
      <c r="E24" s="116">
        <v>19</v>
      </c>
      <c r="F24" s="116" t="s">
        <v>346</v>
      </c>
      <c r="G24" s="341">
        <v>8500000</v>
      </c>
      <c r="H24" s="247" t="s">
        <v>19</v>
      </c>
      <c r="I24" s="116" t="s">
        <v>348</v>
      </c>
      <c r="M24" s="335">
        <f>SUM(G24)</f>
        <v>8500000</v>
      </c>
    </row>
    <row r="25" spans="1:13" ht="23.25" customHeight="1" x14ac:dyDescent="0.25">
      <c r="A25" s="452">
        <v>17501</v>
      </c>
      <c r="B25" s="148">
        <v>81112401</v>
      </c>
      <c r="C25" s="148">
        <v>10103</v>
      </c>
      <c r="D25" s="149" t="s">
        <v>22</v>
      </c>
      <c r="E25" s="148">
        <v>6</v>
      </c>
      <c r="F25" s="148" t="s">
        <v>20</v>
      </c>
      <c r="G25" s="342">
        <f>20000000+13859910</f>
        <v>33859910</v>
      </c>
      <c r="H25" s="150" t="s">
        <v>19</v>
      </c>
      <c r="I25" s="148" t="s">
        <v>364</v>
      </c>
    </row>
    <row r="26" spans="1:13" ht="23.25" customHeight="1" x14ac:dyDescent="0.25">
      <c r="A26" s="452">
        <v>17501</v>
      </c>
      <c r="B26" s="148">
        <v>81112401</v>
      </c>
      <c r="C26" s="148">
        <v>10103</v>
      </c>
      <c r="D26" s="149" t="s">
        <v>22</v>
      </c>
      <c r="E26" s="148">
        <v>6</v>
      </c>
      <c r="F26" s="148" t="s">
        <v>20</v>
      </c>
      <c r="G26" s="342">
        <v>30407532</v>
      </c>
      <c r="H26" s="150" t="s">
        <v>19</v>
      </c>
      <c r="I26" s="148" t="s">
        <v>336</v>
      </c>
    </row>
    <row r="27" spans="1:13" ht="23.25" customHeight="1" x14ac:dyDescent="0.25">
      <c r="A27" s="452">
        <v>17501</v>
      </c>
      <c r="B27" s="148">
        <v>81112401</v>
      </c>
      <c r="C27" s="148">
        <v>10103</v>
      </c>
      <c r="D27" s="149" t="s">
        <v>22</v>
      </c>
      <c r="E27" s="148">
        <v>6</v>
      </c>
      <c r="F27" s="148" t="s">
        <v>20</v>
      </c>
      <c r="G27" s="342">
        <v>30407532</v>
      </c>
      <c r="H27" s="150" t="s">
        <v>19</v>
      </c>
      <c r="I27" s="148" t="s">
        <v>338</v>
      </c>
      <c r="M27" s="335">
        <f>SUM(G25:G36)</f>
        <v>169927734</v>
      </c>
    </row>
    <row r="28" spans="1:13" ht="23.25" customHeight="1" x14ac:dyDescent="0.25">
      <c r="A28" s="452">
        <v>17501</v>
      </c>
      <c r="B28" s="148">
        <v>81112401</v>
      </c>
      <c r="C28" s="148">
        <v>10103</v>
      </c>
      <c r="D28" s="149" t="s">
        <v>22</v>
      </c>
      <c r="E28" s="148">
        <v>6</v>
      </c>
      <c r="F28" s="148" t="s">
        <v>20</v>
      </c>
      <c r="G28" s="342">
        <v>30407534</v>
      </c>
      <c r="H28" s="150" t="s">
        <v>19</v>
      </c>
      <c r="I28" s="148" t="s">
        <v>340</v>
      </c>
    </row>
    <row r="29" spans="1:13" ht="23.25" customHeight="1" x14ac:dyDescent="0.25">
      <c r="A29" s="452">
        <v>17501</v>
      </c>
      <c r="B29" s="148">
        <v>81112499</v>
      </c>
      <c r="C29" s="148">
        <v>10103</v>
      </c>
      <c r="D29" s="149" t="s">
        <v>23</v>
      </c>
      <c r="E29" s="148">
        <v>11</v>
      </c>
      <c r="F29" s="148" t="s">
        <v>20</v>
      </c>
      <c r="G29" s="343">
        <v>9582000</v>
      </c>
      <c r="H29" s="150" t="s">
        <v>19</v>
      </c>
      <c r="I29" s="148" t="s">
        <v>364</v>
      </c>
    </row>
    <row r="30" spans="1:13" ht="23.25" customHeight="1" x14ac:dyDescent="0.25">
      <c r="A30" s="452">
        <v>17501</v>
      </c>
      <c r="B30" s="148">
        <v>81112401</v>
      </c>
      <c r="C30" s="148">
        <v>10103</v>
      </c>
      <c r="D30" s="149" t="s">
        <v>22</v>
      </c>
      <c r="E30" s="150" t="s">
        <v>365</v>
      </c>
      <c r="F30" s="30" t="s">
        <v>366</v>
      </c>
      <c r="G30" s="343">
        <v>7763226</v>
      </c>
      <c r="H30" s="150" t="s">
        <v>19</v>
      </c>
      <c r="I30" s="148" t="s">
        <v>364</v>
      </c>
    </row>
    <row r="31" spans="1:13" ht="23.25" customHeight="1" x14ac:dyDescent="0.25">
      <c r="A31" s="452">
        <v>17501</v>
      </c>
      <c r="B31" s="148">
        <v>81112401</v>
      </c>
      <c r="C31" s="148">
        <v>10103</v>
      </c>
      <c r="D31" s="149" t="s">
        <v>22</v>
      </c>
      <c r="E31" s="150" t="s">
        <v>365</v>
      </c>
      <c r="F31" s="30" t="s">
        <v>367</v>
      </c>
      <c r="G31" s="343">
        <v>4000000</v>
      </c>
      <c r="H31" s="150" t="s">
        <v>19</v>
      </c>
      <c r="I31" s="148" t="s">
        <v>364</v>
      </c>
    </row>
    <row r="32" spans="1:13" ht="23.25" customHeight="1" x14ac:dyDescent="0.25">
      <c r="A32" s="452">
        <v>17501</v>
      </c>
      <c r="B32" s="148">
        <v>81112401</v>
      </c>
      <c r="C32" s="148">
        <v>10103</v>
      </c>
      <c r="D32" s="149" t="s">
        <v>22</v>
      </c>
      <c r="E32" s="150" t="s">
        <v>365</v>
      </c>
      <c r="F32" s="30" t="s">
        <v>368</v>
      </c>
      <c r="G32" s="343">
        <v>1500000</v>
      </c>
      <c r="H32" s="150" t="s">
        <v>19</v>
      </c>
      <c r="I32" s="148" t="s">
        <v>364</v>
      </c>
    </row>
    <row r="33" spans="1:13" ht="23.25" customHeight="1" x14ac:dyDescent="0.25">
      <c r="A33" s="452">
        <v>17501</v>
      </c>
      <c r="B33" s="148">
        <v>81112499</v>
      </c>
      <c r="C33" s="148">
        <v>10103</v>
      </c>
      <c r="D33" s="149" t="s">
        <v>23</v>
      </c>
      <c r="E33" s="148">
        <v>4</v>
      </c>
      <c r="F33" s="148" t="s">
        <v>20</v>
      </c>
      <c r="G33" s="343">
        <v>5500000</v>
      </c>
      <c r="H33" s="150" t="s">
        <v>19</v>
      </c>
      <c r="I33" s="148" t="s">
        <v>364</v>
      </c>
    </row>
    <row r="34" spans="1:13" ht="23.25" customHeight="1" x14ac:dyDescent="0.25">
      <c r="A34" s="452">
        <v>17501</v>
      </c>
      <c r="B34" s="148">
        <v>81112499</v>
      </c>
      <c r="C34" s="148">
        <v>10103</v>
      </c>
      <c r="D34" s="149" t="s">
        <v>23</v>
      </c>
      <c r="E34" s="148">
        <v>4</v>
      </c>
      <c r="F34" s="148" t="s">
        <v>20</v>
      </c>
      <c r="G34" s="343">
        <v>5500000</v>
      </c>
      <c r="H34" s="150" t="s">
        <v>19</v>
      </c>
      <c r="I34" s="148" t="s">
        <v>336</v>
      </c>
    </row>
    <row r="35" spans="1:13" ht="23.25" customHeight="1" x14ac:dyDescent="0.25">
      <c r="A35" s="452">
        <v>17501</v>
      </c>
      <c r="B35" s="148">
        <v>81112499</v>
      </c>
      <c r="C35" s="148">
        <v>10103</v>
      </c>
      <c r="D35" s="149" t="s">
        <v>23</v>
      </c>
      <c r="E35" s="148">
        <v>4</v>
      </c>
      <c r="F35" s="148" t="s">
        <v>20</v>
      </c>
      <c r="G35" s="343">
        <v>5500000</v>
      </c>
      <c r="H35" s="150" t="s">
        <v>19</v>
      </c>
      <c r="I35" s="148" t="s">
        <v>338</v>
      </c>
      <c r="M35" s="50"/>
    </row>
    <row r="36" spans="1:13" ht="23.25" customHeight="1" x14ac:dyDescent="0.25">
      <c r="A36" s="452">
        <v>17501</v>
      </c>
      <c r="B36" s="148">
        <v>81112499</v>
      </c>
      <c r="C36" s="148">
        <v>10103</v>
      </c>
      <c r="D36" s="149" t="s">
        <v>23</v>
      </c>
      <c r="E36" s="148">
        <v>4</v>
      </c>
      <c r="F36" s="148" t="s">
        <v>20</v>
      </c>
      <c r="G36" s="343">
        <v>5500000</v>
      </c>
      <c r="H36" s="150" t="s">
        <v>19</v>
      </c>
      <c r="I36" s="148" t="s">
        <v>340</v>
      </c>
      <c r="M36" s="50"/>
    </row>
    <row r="37" spans="1:13" ht="34.5" customHeight="1" x14ac:dyDescent="0.25">
      <c r="A37" s="460">
        <v>17502</v>
      </c>
      <c r="B37" s="148">
        <v>81112401</v>
      </c>
      <c r="C37" s="148">
        <v>10103</v>
      </c>
      <c r="D37" s="149" t="s">
        <v>22</v>
      </c>
      <c r="E37" s="148">
        <v>12</v>
      </c>
      <c r="F37" s="148" t="s">
        <v>20</v>
      </c>
      <c r="G37" s="343">
        <v>3500000</v>
      </c>
      <c r="H37" s="150" t="s">
        <v>19</v>
      </c>
      <c r="I37" s="148" t="s">
        <v>494</v>
      </c>
      <c r="M37" s="50">
        <f>+G37</f>
        <v>3500000</v>
      </c>
    </row>
    <row r="38" spans="1:13" x14ac:dyDescent="0.25">
      <c r="A38" s="81">
        <v>169</v>
      </c>
      <c r="B38" s="81"/>
      <c r="C38" s="81">
        <v>10201</v>
      </c>
      <c r="D38" s="100" t="s">
        <v>145</v>
      </c>
      <c r="E38" s="81"/>
      <c r="F38" s="81"/>
      <c r="G38" s="344">
        <f>SUM(G39:G42)</f>
        <v>103734000</v>
      </c>
      <c r="H38" s="82" t="s">
        <v>19</v>
      </c>
      <c r="I38" s="81"/>
      <c r="J38" s="44">
        <v>103734000</v>
      </c>
      <c r="M38" s="335">
        <f>+G38</f>
        <v>103734000</v>
      </c>
    </row>
    <row r="39" spans="1:13" x14ac:dyDescent="0.25">
      <c r="A39" s="325">
        <v>169</v>
      </c>
      <c r="B39" s="30">
        <v>83101509</v>
      </c>
      <c r="C39" s="30">
        <v>10201</v>
      </c>
      <c r="D39" s="74" t="s">
        <v>145</v>
      </c>
      <c r="E39" s="30">
        <v>1</v>
      </c>
      <c r="F39" s="30" t="s">
        <v>20</v>
      </c>
      <c r="G39" s="341">
        <v>25933500</v>
      </c>
      <c r="H39" s="32" t="s">
        <v>19</v>
      </c>
      <c r="I39" s="38" t="s">
        <v>248</v>
      </c>
    </row>
    <row r="40" spans="1:13" x14ac:dyDescent="0.25">
      <c r="A40" s="325">
        <v>169</v>
      </c>
      <c r="B40" s="30">
        <v>83101509</v>
      </c>
      <c r="C40" s="30">
        <v>10201</v>
      </c>
      <c r="D40" s="74" t="s">
        <v>145</v>
      </c>
      <c r="E40" s="30">
        <v>1</v>
      </c>
      <c r="F40" s="30" t="s">
        <v>20</v>
      </c>
      <c r="G40" s="341">
        <v>25933500</v>
      </c>
      <c r="H40" s="32" t="s">
        <v>19</v>
      </c>
      <c r="I40" s="38" t="s">
        <v>339</v>
      </c>
    </row>
    <row r="41" spans="1:13" x14ac:dyDescent="0.25">
      <c r="A41" s="325">
        <v>169</v>
      </c>
      <c r="B41" s="30">
        <v>83101509</v>
      </c>
      <c r="C41" s="30">
        <v>10201</v>
      </c>
      <c r="D41" s="74" t="s">
        <v>145</v>
      </c>
      <c r="E41" s="30">
        <v>1</v>
      </c>
      <c r="F41" s="30" t="s">
        <v>20</v>
      </c>
      <c r="G41" s="341">
        <v>25933500</v>
      </c>
      <c r="H41" s="32" t="s">
        <v>19</v>
      </c>
      <c r="I41" s="38" t="s">
        <v>338</v>
      </c>
    </row>
    <row r="42" spans="1:13" x14ac:dyDescent="0.25">
      <c r="A42" s="325">
        <v>169</v>
      </c>
      <c r="B42" s="30">
        <v>83101509</v>
      </c>
      <c r="C42" s="30">
        <v>10201</v>
      </c>
      <c r="D42" s="74" t="s">
        <v>145</v>
      </c>
      <c r="E42" s="30">
        <v>1</v>
      </c>
      <c r="F42" s="30" t="s">
        <v>20</v>
      </c>
      <c r="G42" s="341">
        <v>25933500</v>
      </c>
      <c r="H42" s="32" t="s">
        <v>19</v>
      </c>
      <c r="I42" s="38" t="s">
        <v>340</v>
      </c>
    </row>
    <row r="43" spans="1:13" x14ac:dyDescent="0.25">
      <c r="A43" s="81">
        <v>169</v>
      </c>
      <c r="B43" s="47"/>
      <c r="C43" s="47">
        <v>10202</v>
      </c>
      <c r="D43" s="73" t="s">
        <v>146</v>
      </c>
      <c r="E43" s="47"/>
      <c r="F43" s="47"/>
      <c r="G43" s="344">
        <f>SUM(G44:G47)</f>
        <v>196846000</v>
      </c>
      <c r="H43" s="48" t="s">
        <v>19</v>
      </c>
      <c r="I43" s="47"/>
      <c r="J43" s="44">
        <v>196846000</v>
      </c>
      <c r="M43" s="335">
        <f>+G43</f>
        <v>196846000</v>
      </c>
    </row>
    <row r="44" spans="1:13" x14ac:dyDescent="0.25">
      <c r="A44" s="325">
        <v>169</v>
      </c>
      <c r="B44" s="30">
        <v>73171501</v>
      </c>
      <c r="C44" s="30">
        <v>10202</v>
      </c>
      <c r="D44" s="74" t="s">
        <v>146</v>
      </c>
      <c r="E44" s="30">
        <v>1</v>
      </c>
      <c r="F44" s="30" t="s">
        <v>20</v>
      </c>
      <c r="G44" s="341">
        <v>49211500</v>
      </c>
      <c r="H44" s="32" t="s">
        <v>19</v>
      </c>
      <c r="I44" s="38" t="s">
        <v>248</v>
      </c>
    </row>
    <row r="45" spans="1:13" x14ac:dyDescent="0.25">
      <c r="A45" s="325">
        <v>169</v>
      </c>
      <c r="B45" s="30">
        <v>73171501</v>
      </c>
      <c r="C45" s="30">
        <v>10202</v>
      </c>
      <c r="D45" s="74" t="s">
        <v>146</v>
      </c>
      <c r="E45" s="30">
        <v>1</v>
      </c>
      <c r="F45" s="30" t="s">
        <v>20</v>
      </c>
      <c r="G45" s="341">
        <v>49211500</v>
      </c>
      <c r="H45" s="32" t="s">
        <v>19</v>
      </c>
      <c r="I45" s="38" t="s">
        <v>339</v>
      </c>
    </row>
    <row r="46" spans="1:13" x14ac:dyDescent="0.25">
      <c r="A46" s="325">
        <v>169</v>
      </c>
      <c r="B46" s="30">
        <v>73171501</v>
      </c>
      <c r="C46" s="30">
        <v>10202</v>
      </c>
      <c r="D46" s="74" t="s">
        <v>146</v>
      </c>
      <c r="E46" s="30">
        <v>1</v>
      </c>
      <c r="F46" s="30" t="s">
        <v>20</v>
      </c>
      <c r="G46" s="341">
        <v>49211500</v>
      </c>
      <c r="H46" s="32" t="s">
        <v>19</v>
      </c>
      <c r="I46" s="38" t="s">
        <v>338</v>
      </c>
      <c r="K46" s="39" t="s">
        <v>244</v>
      </c>
    </row>
    <row r="47" spans="1:13" x14ac:dyDescent="0.25">
      <c r="A47" s="325">
        <v>169</v>
      </c>
      <c r="B47" s="30">
        <v>73171501</v>
      </c>
      <c r="C47" s="30">
        <v>10202</v>
      </c>
      <c r="D47" s="74" t="s">
        <v>146</v>
      </c>
      <c r="E47" s="30">
        <v>1</v>
      </c>
      <c r="F47" s="30" t="s">
        <v>20</v>
      </c>
      <c r="G47" s="341">
        <v>49211500</v>
      </c>
      <c r="H47" s="32" t="s">
        <v>19</v>
      </c>
      <c r="I47" s="38" t="s">
        <v>340</v>
      </c>
      <c r="K47" s="39" t="s">
        <v>244</v>
      </c>
    </row>
    <row r="48" spans="1:13" ht="26.25" customHeight="1" x14ac:dyDescent="0.25">
      <c r="A48" s="81">
        <v>169</v>
      </c>
      <c r="B48" s="81"/>
      <c r="C48" s="81">
        <v>10203</v>
      </c>
      <c r="D48" s="100" t="s">
        <v>249</v>
      </c>
      <c r="E48" s="81"/>
      <c r="F48" s="81"/>
      <c r="G48" s="344">
        <f>+G49</f>
        <v>3000000</v>
      </c>
      <c r="H48" s="82" t="s">
        <v>19</v>
      </c>
      <c r="I48" s="86" t="s">
        <v>248</v>
      </c>
      <c r="M48" s="335">
        <f>+G48</f>
        <v>3000000</v>
      </c>
    </row>
    <row r="49" spans="1:13" ht="25.5" customHeight="1" x14ac:dyDescent="0.25">
      <c r="A49" s="325">
        <v>169</v>
      </c>
      <c r="B49" s="30">
        <v>73171502</v>
      </c>
      <c r="C49" s="30">
        <v>10203</v>
      </c>
      <c r="D49" s="74" t="s">
        <v>249</v>
      </c>
      <c r="E49" s="30">
        <v>1</v>
      </c>
      <c r="F49" s="30" t="s">
        <v>20</v>
      </c>
      <c r="G49" s="341">
        <v>3000000</v>
      </c>
      <c r="H49" s="32" t="s">
        <v>19</v>
      </c>
      <c r="I49" s="38" t="s">
        <v>248</v>
      </c>
    </row>
    <row r="50" spans="1:13" x14ac:dyDescent="0.25">
      <c r="A50" s="81">
        <v>169</v>
      </c>
      <c r="B50" s="81"/>
      <c r="C50" s="81">
        <v>10204</v>
      </c>
      <c r="D50" s="100" t="s">
        <v>147</v>
      </c>
      <c r="E50" s="81"/>
      <c r="F50" s="81"/>
      <c r="G50" s="344">
        <f>SUM(G51:G55)</f>
        <v>420500000</v>
      </c>
      <c r="H50" s="82" t="s">
        <v>19</v>
      </c>
      <c r="I50" s="81"/>
      <c r="J50" s="44">
        <v>460000000</v>
      </c>
    </row>
    <row r="51" spans="1:13" x14ac:dyDescent="0.25">
      <c r="A51" s="325">
        <v>169</v>
      </c>
      <c r="B51" s="30">
        <v>81161703</v>
      </c>
      <c r="C51" s="30">
        <v>10204</v>
      </c>
      <c r="D51" s="74" t="s">
        <v>147</v>
      </c>
      <c r="E51" s="30">
        <v>1</v>
      </c>
      <c r="F51" s="30" t="s">
        <v>20</v>
      </c>
      <c r="G51" s="341">
        <v>115000000</v>
      </c>
      <c r="H51" s="32" t="s">
        <v>19</v>
      </c>
      <c r="I51" s="38" t="s">
        <v>248</v>
      </c>
      <c r="M51" s="465">
        <f>SUM(G51:G54)</f>
        <v>420000000</v>
      </c>
    </row>
    <row r="52" spans="1:13" x14ac:dyDescent="0.25">
      <c r="A52" s="325">
        <v>169</v>
      </c>
      <c r="B52" s="30">
        <v>81161703</v>
      </c>
      <c r="C52" s="30">
        <v>10204</v>
      </c>
      <c r="D52" s="74" t="s">
        <v>147</v>
      </c>
      <c r="E52" s="30">
        <v>1</v>
      </c>
      <c r="F52" s="30" t="s">
        <v>20</v>
      </c>
      <c r="G52" s="341">
        <v>115000000</v>
      </c>
      <c r="H52" s="32" t="s">
        <v>19</v>
      </c>
      <c r="I52" s="38" t="s">
        <v>339</v>
      </c>
    </row>
    <row r="53" spans="1:13" x14ac:dyDescent="0.25">
      <c r="A53" s="325">
        <v>169</v>
      </c>
      <c r="B53" s="30">
        <v>81161703</v>
      </c>
      <c r="C53" s="30">
        <v>10204</v>
      </c>
      <c r="D53" s="74" t="s">
        <v>147</v>
      </c>
      <c r="E53" s="30">
        <v>1</v>
      </c>
      <c r="F53" s="30" t="s">
        <v>20</v>
      </c>
      <c r="G53" s="341">
        <v>95000000</v>
      </c>
      <c r="H53" s="32" t="s">
        <v>19</v>
      </c>
      <c r="I53" s="38" t="s">
        <v>338</v>
      </c>
      <c r="K53" s="39" t="s">
        <v>244</v>
      </c>
    </row>
    <row r="54" spans="1:13" x14ac:dyDescent="0.25">
      <c r="A54" s="325">
        <v>169</v>
      </c>
      <c r="B54" s="30">
        <v>81161703</v>
      </c>
      <c r="C54" s="30">
        <v>10204</v>
      </c>
      <c r="D54" s="74" t="s">
        <v>147</v>
      </c>
      <c r="E54" s="30">
        <v>1</v>
      </c>
      <c r="F54" s="30" t="s">
        <v>20</v>
      </c>
      <c r="G54" s="341">
        <v>95000000</v>
      </c>
      <c r="H54" s="32" t="s">
        <v>19</v>
      </c>
      <c r="I54" s="38" t="s">
        <v>340</v>
      </c>
      <c r="K54" s="39" t="s">
        <v>244</v>
      </c>
    </row>
    <row r="55" spans="1:13" x14ac:dyDescent="0.25">
      <c r="A55" s="460">
        <v>17502</v>
      </c>
      <c r="B55" s="148">
        <v>83111501</v>
      </c>
      <c r="C55" s="148">
        <v>10204</v>
      </c>
      <c r="D55" s="74" t="s">
        <v>147</v>
      </c>
      <c r="E55" s="148">
        <v>12</v>
      </c>
      <c r="F55" s="148" t="s">
        <v>20</v>
      </c>
      <c r="G55" s="343">
        <v>500000</v>
      </c>
      <c r="H55" s="150" t="s">
        <v>19</v>
      </c>
      <c r="I55" s="148" t="s">
        <v>494</v>
      </c>
      <c r="M55" s="335">
        <f>SUM(G55)</f>
        <v>500000</v>
      </c>
    </row>
    <row r="56" spans="1:13" x14ac:dyDescent="0.25">
      <c r="A56" s="81">
        <v>169</v>
      </c>
      <c r="B56" s="81"/>
      <c r="C56" s="81">
        <v>10299</v>
      </c>
      <c r="D56" s="100" t="s">
        <v>148</v>
      </c>
      <c r="E56" s="81"/>
      <c r="F56" s="81"/>
      <c r="G56" s="344">
        <f>SUM(G57:G68)</f>
        <v>7910000</v>
      </c>
      <c r="H56" s="82" t="s">
        <v>19</v>
      </c>
      <c r="I56" s="81"/>
      <c r="J56" s="44">
        <v>7910000</v>
      </c>
      <c r="M56" s="335">
        <f>+G56</f>
        <v>7910000</v>
      </c>
    </row>
    <row r="57" spans="1:13" x14ac:dyDescent="0.25">
      <c r="A57" s="325">
        <v>169</v>
      </c>
      <c r="B57" s="30">
        <v>76121507</v>
      </c>
      <c r="C57" s="30">
        <v>10299</v>
      </c>
      <c r="D57" s="74" t="s">
        <v>149</v>
      </c>
      <c r="E57" s="30">
        <v>4</v>
      </c>
      <c r="F57" s="30" t="s">
        <v>20</v>
      </c>
      <c r="G57" s="341">
        <v>1072500</v>
      </c>
      <c r="H57" s="32" t="s">
        <v>19</v>
      </c>
      <c r="I57" s="38" t="s">
        <v>248</v>
      </c>
    </row>
    <row r="58" spans="1:13" x14ac:dyDescent="0.25">
      <c r="A58" s="325">
        <v>169</v>
      </c>
      <c r="B58" s="30">
        <v>76121507</v>
      </c>
      <c r="C58" s="30">
        <v>10299</v>
      </c>
      <c r="D58" s="74" t="s">
        <v>149</v>
      </c>
      <c r="E58" s="30">
        <v>4</v>
      </c>
      <c r="F58" s="30" t="s">
        <v>20</v>
      </c>
      <c r="G58" s="341">
        <v>1072500</v>
      </c>
      <c r="H58" s="32" t="s">
        <v>19</v>
      </c>
      <c r="I58" s="38" t="s">
        <v>339</v>
      </c>
    </row>
    <row r="59" spans="1:13" x14ac:dyDescent="0.25">
      <c r="A59" s="325">
        <v>169</v>
      </c>
      <c r="B59" s="30">
        <v>76121507</v>
      </c>
      <c r="C59" s="30">
        <v>10299</v>
      </c>
      <c r="D59" s="74" t="s">
        <v>149</v>
      </c>
      <c r="E59" s="30">
        <v>4</v>
      </c>
      <c r="F59" s="30" t="s">
        <v>20</v>
      </c>
      <c r="G59" s="341">
        <v>1072500</v>
      </c>
      <c r="H59" s="32" t="s">
        <v>19</v>
      </c>
      <c r="I59" s="38" t="s">
        <v>338</v>
      </c>
      <c r="K59" s="39" t="s">
        <v>245</v>
      </c>
    </row>
    <row r="60" spans="1:13" x14ac:dyDescent="0.25">
      <c r="A60" s="325">
        <v>169</v>
      </c>
      <c r="B60" s="30">
        <v>76121507</v>
      </c>
      <c r="C60" s="30">
        <v>10299</v>
      </c>
      <c r="D60" s="74" t="s">
        <v>149</v>
      </c>
      <c r="E60" s="30">
        <v>4</v>
      </c>
      <c r="F60" s="30" t="s">
        <v>20</v>
      </c>
      <c r="G60" s="341">
        <v>1072500</v>
      </c>
      <c r="H60" s="32" t="s">
        <v>19</v>
      </c>
      <c r="I60" s="38" t="s">
        <v>340</v>
      </c>
      <c r="K60" s="39" t="s">
        <v>245</v>
      </c>
    </row>
    <row r="61" spans="1:13" ht="30" x14ac:dyDescent="0.25">
      <c r="A61" s="325">
        <v>169</v>
      </c>
      <c r="B61" s="30">
        <v>76121901</v>
      </c>
      <c r="C61" s="30">
        <v>10299</v>
      </c>
      <c r="D61" s="74" t="s">
        <v>150</v>
      </c>
      <c r="E61" s="30">
        <v>4</v>
      </c>
      <c r="F61" s="30" t="s">
        <v>20</v>
      </c>
      <c r="G61" s="341">
        <v>114000</v>
      </c>
      <c r="H61" s="32" t="s">
        <v>19</v>
      </c>
      <c r="I61" s="38" t="s">
        <v>248</v>
      </c>
    </row>
    <row r="62" spans="1:13" ht="30" x14ac:dyDescent="0.25">
      <c r="A62" s="325">
        <v>169</v>
      </c>
      <c r="B62" s="30">
        <v>76121901</v>
      </c>
      <c r="C62" s="30">
        <v>10299</v>
      </c>
      <c r="D62" s="74" t="s">
        <v>150</v>
      </c>
      <c r="E62" s="30">
        <v>4</v>
      </c>
      <c r="F62" s="30" t="s">
        <v>20</v>
      </c>
      <c r="G62" s="341">
        <v>114000</v>
      </c>
      <c r="H62" s="32" t="s">
        <v>19</v>
      </c>
      <c r="I62" s="38" t="s">
        <v>339</v>
      </c>
    </row>
    <row r="63" spans="1:13" ht="30" x14ac:dyDescent="0.25">
      <c r="A63" s="325">
        <v>169</v>
      </c>
      <c r="B63" s="30">
        <v>76121901</v>
      </c>
      <c r="C63" s="30">
        <v>10299</v>
      </c>
      <c r="D63" s="74" t="s">
        <v>150</v>
      </c>
      <c r="E63" s="30">
        <v>4</v>
      </c>
      <c r="F63" s="30" t="s">
        <v>20</v>
      </c>
      <c r="G63" s="341">
        <v>114000</v>
      </c>
      <c r="H63" s="32" t="s">
        <v>19</v>
      </c>
      <c r="I63" s="38" t="s">
        <v>338</v>
      </c>
    </row>
    <row r="64" spans="1:13" ht="30" x14ac:dyDescent="0.25">
      <c r="A64" s="325">
        <v>169</v>
      </c>
      <c r="B64" s="30">
        <v>76121901</v>
      </c>
      <c r="C64" s="30">
        <v>10299</v>
      </c>
      <c r="D64" s="74" t="s">
        <v>150</v>
      </c>
      <c r="E64" s="30">
        <v>4</v>
      </c>
      <c r="F64" s="30" t="s">
        <v>20</v>
      </c>
      <c r="G64" s="341">
        <v>114000</v>
      </c>
      <c r="H64" s="32" t="s">
        <v>19</v>
      </c>
      <c r="I64" s="38" t="s">
        <v>340</v>
      </c>
    </row>
    <row r="65" spans="1:13" ht="30" x14ac:dyDescent="0.25">
      <c r="A65" s="325">
        <v>169</v>
      </c>
      <c r="B65" s="30">
        <v>76121501</v>
      </c>
      <c r="C65" s="30">
        <v>10299</v>
      </c>
      <c r="D65" s="74" t="s">
        <v>151</v>
      </c>
      <c r="E65" s="30">
        <v>4</v>
      </c>
      <c r="F65" s="30" t="s">
        <v>20</v>
      </c>
      <c r="G65" s="341">
        <v>800000</v>
      </c>
      <c r="H65" s="32" t="s">
        <v>19</v>
      </c>
      <c r="I65" s="38" t="s">
        <v>248</v>
      </c>
    </row>
    <row r="66" spans="1:13" ht="30" x14ac:dyDescent="0.25">
      <c r="A66" s="325">
        <v>169</v>
      </c>
      <c r="B66" s="30">
        <v>76121501</v>
      </c>
      <c r="C66" s="30">
        <v>10299</v>
      </c>
      <c r="D66" s="74" t="s">
        <v>151</v>
      </c>
      <c r="E66" s="30">
        <v>4</v>
      </c>
      <c r="F66" s="30" t="s">
        <v>20</v>
      </c>
      <c r="G66" s="341">
        <v>800000</v>
      </c>
      <c r="H66" s="32" t="s">
        <v>19</v>
      </c>
      <c r="I66" s="38" t="s">
        <v>339</v>
      </c>
    </row>
    <row r="67" spans="1:13" ht="30" x14ac:dyDescent="0.25">
      <c r="A67" s="325">
        <v>169</v>
      </c>
      <c r="B67" s="30">
        <v>76121501</v>
      </c>
      <c r="C67" s="30">
        <v>10299</v>
      </c>
      <c r="D67" s="74" t="s">
        <v>151</v>
      </c>
      <c r="E67" s="30">
        <v>4</v>
      </c>
      <c r="F67" s="30" t="s">
        <v>20</v>
      </c>
      <c r="G67" s="341">
        <v>800000</v>
      </c>
      <c r="H67" s="32" t="s">
        <v>19</v>
      </c>
      <c r="I67" s="38" t="s">
        <v>338</v>
      </c>
    </row>
    <row r="68" spans="1:13" ht="30" x14ac:dyDescent="0.25">
      <c r="A68" s="325">
        <v>169</v>
      </c>
      <c r="B68" s="30">
        <v>76121501</v>
      </c>
      <c r="C68" s="30">
        <v>10299</v>
      </c>
      <c r="D68" s="74" t="s">
        <v>151</v>
      </c>
      <c r="E68" s="30">
        <v>4</v>
      </c>
      <c r="F68" s="30" t="s">
        <v>20</v>
      </c>
      <c r="G68" s="341">
        <v>764000</v>
      </c>
      <c r="H68" s="32" t="s">
        <v>19</v>
      </c>
      <c r="I68" s="38" t="s">
        <v>340</v>
      </c>
    </row>
    <row r="69" spans="1:13" x14ac:dyDescent="0.25">
      <c r="A69" s="81">
        <v>169</v>
      </c>
      <c r="B69" s="81"/>
      <c r="C69" s="81">
        <v>10301</v>
      </c>
      <c r="D69" s="100" t="s">
        <v>152</v>
      </c>
      <c r="E69" s="81"/>
      <c r="F69" s="81"/>
      <c r="G69" s="344">
        <f>SUM(G70:G74)</f>
        <v>5500000</v>
      </c>
      <c r="H69" s="82" t="s">
        <v>19</v>
      </c>
      <c r="I69" s="81"/>
      <c r="J69" s="44">
        <v>5500000</v>
      </c>
      <c r="M69" s="335">
        <f>+G69</f>
        <v>5500000</v>
      </c>
    </row>
    <row r="70" spans="1:13" x14ac:dyDescent="0.25">
      <c r="A70" s="325">
        <v>169</v>
      </c>
      <c r="B70" s="30">
        <v>82101504</v>
      </c>
      <c r="C70" s="30">
        <v>10301</v>
      </c>
      <c r="D70" s="74" t="s">
        <v>153</v>
      </c>
      <c r="E70" s="30">
        <v>10</v>
      </c>
      <c r="F70" s="30" t="s">
        <v>20</v>
      </c>
      <c r="G70" s="341">
        <v>1500000</v>
      </c>
      <c r="H70" s="35" t="s">
        <v>19</v>
      </c>
      <c r="I70" s="38" t="s">
        <v>339</v>
      </c>
    </row>
    <row r="71" spans="1:13" x14ac:dyDescent="0.25">
      <c r="A71" s="325">
        <v>169</v>
      </c>
      <c r="B71" s="30">
        <v>82101504</v>
      </c>
      <c r="C71" s="30">
        <v>10301</v>
      </c>
      <c r="D71" s="74" t="s">
        <v>154</v>
      </c>
      <c r="E71" s="30">
        <v>5</v>
      </c>
      <c r="F71" s="30" t="s">
        <v>20</v>
      </c>
      <c r="G71" s="341">
        <v>2500000</v>
      </c>
      <c r="H71" s="35" t="s">
        <v>19</v>
      </c>
      <c r="I71" s="38" t="s">
        <v>248</v>
      </c>
      <c r="J71" s="49"/>
      <c r="K71" s="50"/>
    </row>
    <row r="72" spans="1:13" x14ac:dyDescent="0.25">
      <c r="A72" s="325">
        <v>169</v>
      </c>
      <c r="B72" s="30">
        <v>82101601</v>
      </c>
      <c r="C72" s="30">
        <v>10301</v>
      </c>
      <c r="D72" s="74" t="s">
        <v>155</v>
      </c>
      <c r="E72" s="30">
        <v>5</v>
      </c>
      <c r="F72" s="30" t="s">
        <v>20</v>
      </c>
      <c r="G72" s="341">
        <v>500000</v>
      </c>
      <c r="H72" s="35" t="s">
        <v>19</v>
      </c>
      <c r="I72" s="38" t="s">
        <v>338</v>
      </c>
    </row>
    <row r="73" spans="1:13" x14ac:dyDescent="0.25">
      <c r="A73" s="325">
        <v>169</v>
      </c>
      <c r="B73" s="30">
        <v>82101603</v>
      </c>
      <c r="C73" s="30">
        <v>10301</v>
      </c>
      <c r="D73" s="74" t="s">
        <v>156</v>
      </c>
      <c r="E73" s="30">
        <v>1</v>
      </c>
      <c r="F73" s="30" t="s">
        <v>20</v>
      </c>
      <c r="G73" s="341">
        <v>500000</v>
      </c>
      <c r="H73" s="35" t="s">
        <v>19</v>
      </c>
      <c r="I73" s="38" t="s">
        <v>248</v>
      </c>
      <c r="K73" s="50"/>
    </row>
    <row r="74" spans="1:13" x14ac:dyDescent="0.25">
      <c r="A74" s="325">
        <v>169</v>
      </c>
      <c r="B74" s="30">
        <v>82101802</v>
      </c>
      <c r="C74" s="30">
        <v>10301</v>
      </c>
      <c r="D74" s="74" t="s">
        <v>157</v>
      </c>
      <c r="E74" s="30">
        <v>1</v>
      </c>
      <c r="F74" s="30" t="s">
        <v>20</v>
      </c>
      <c r="G74" s="341">
        <v>500000</v>
      </c>
      <c r="H74" s="35" t="s">
        <v>19</v>
      </c>
      <c r="I74" s="38" t="s">
        <v>248</v>
      </c>
      <c r="L74" s="50"/>
    </row>
    <row r="75" spans="1:13" x14ac:dyDescent="0.25">
      <c r="A75" s="453">
        <v>17501</v>
      </c>
      <c r="B75" s="81"/>
      <c r="C75" s="81">
        <v>10303</v>
      </c>
      <c r="D75" s="100" t="s">
        <v>369</v>
      </c>
      <c r="E75" s="81"/>
      <c r="F75" s="81"/>
      <c r="G75" s="344">
        <f>SUM(G76:G81)</f>
        <v>1610000</v>
      </c>
      <c r="H75" s="82" t="s">
        <v>19</v>
      </c>
      <c r="I75" s="81"/>
      <c r="L75" s="50"/>
    </row>
    <row r="76" spans="1:13" ht="30" x14ac:dyDescent="0.25">
      <c r="A76" s="452">
        <v>17501</v>
      </c>
      <c r="B76" s="148">
        <v>8212507</v>
      </c>
      <c r="C76" s="148">
        <v>10303</v>
      </c>
      <c r="D76" s="149" t="s">
        <v>370</v>
      </c>
      <c r="E76" s="148">
        <v>500</v>
      </c>
      <c r="F76" s="148" t="s">
        <v>20</v>
      </c>
      <c r="G76" s="342">
        <v>375000</v>
      </c>
      <c r="H76" s="150" t="s">
        <v>19</v>
      </c>
      <c r="I76" s="148" t="s">
        <v>338</v>
      </c>
      <c r="L76" s="50"/>
    </row>
    <row r="77" spans="1:13" x14ac:dyDescent="0.25">
      <c r="A77" s="452">
        <v>17501</v>
      </c>
      <c r="B77" s="148">
        <v>8212506</v>
      </c>
      <c r="C77" s="148">
        <v>10303</v>
      </c>
      <c r="D77" s="149" t="s">
        <v>371</v>
      </c>
      <c r="E77" s="148">
        <v>500</v>
      </c>
      <c r="F77" s="148" t="s">
        <v>20</v>
      </c>
      <c r="G77" s="342">
        <v>375000</v>
      </c>
      <c r="H77" s="150" t="s">
        <v>19</v>
      </c>
      <c r="I77" s="148" t="s">
        <v>338</v>
      </c>
      <c r="L77" s="50"/>
      <c r="M77" s="335">
        <f>SUM(G76:G77)</f>
        <v>750000</v>
      </c>
    </row>
    <row r="78" spans="1:13" x14ac:dyDescent="0.25">
      <c r="A78" s="460">
        <v>17502</v>
      </c>
      <c r="B78" s="148">
        <v>82121902</v>
      </c>
      <c r="C78" s="148">
        <v>10303</v>
      </c>
      <c r="D78" s="74" t="s">
        <v>497</v>
      </c>
      <c r="E78" s="148">
        <v>7</v>
      </c>
      <c r="F78" s="148" t="s">
        <v>24</v>
      </c>
      <c r="G78" s="343">
        <v>150000</v>
      </c>
      <c r="H78" s="150" t="s">
        <v>19</v>
      </c>
      <c r="I78" s="148" t="s">
        <v>498</v>
      </c>
      <c r="L78" s="50"/>
    </row>
    <row r="79" spans="1:13" x14ac:dyDescent="0.25">
      <c r="A79" s="460">
        <v>17502</v>
      </c>
      <c r="B79" s="148">
        <v>82121504</v>
      </c>
      <c r="C79" s="148">
        <v>10303</v>
      </c>
      <c r="D79" s="74" t="s">
        <v>499</v>
      </c>
      <c r="E79" s="148">
        <v>55</v>
      </c>
      <c r="F79" s="148" t="s">
        <v>24</v>
      </c>
      <c r="G79" s="343">
        <v>130000</v>
      </c>
      <c r="H79" s="150" t="s">
        <v>19</v>
      </c>
      <c r="I79" s="148" t="s">
        <v>498</v>
      </c>
      <c r="L79" s="50"/>
    </row>
    <row r="80" spans="1:13" x14ac:dyDescent="0.25">
      <c r="A80" s="460">
        <v>17502</v>
      </c>
      <c r="B80" s="148">
        <v>821215</v>
      </c>
      <c r="C80" s="148">
        <v>10303</v>
      </c>
      <c r="D80" s="74" t="s">
        <v>500</v>
      </c>
      <c r="E80" s="148">
        <v>1</v>
      </c>
      <c r="F80" s="148" t="s">
        <v>24</v>
      </c>
      <c r="G80" s="343">
        <v>460000</v>
      </c>
      <c r="H80" s="150" t="s">
        <v>19</v>
      </c>
      <c r="I80" s="148" t="s">
        <v>498</v>
      </c>
      <c r="L80" s="50"/>
      <c r="M80" s="335">
        <f>SUM(G78:G81)</f>
        <v>860000</v>
      </c>
    </row>
    <row r="81" spans="1:13" x14ac:dyDescent="0.25">
      <c r="A81" s="460">
        <v>17502</v>
      </c>
      <c r="B81" s="148">
        <v>82121504</v>
      </c>
      <c r="C81" s="148">
        <v>10303</v>
      </c>
      <c r="D81" s="74" t="s">
        <v>499</v>
      </c>
      <c r="E81" s="148">
        <v>2</v>
      </c>
      <c r="F81" s="148" t="s">
        <v>24</v>
      </c>
      <c r="G81" s="343">
        <v>120000</v>
      </c>
      <c r="H81" s="150" t="s">
        <v>19</v>
      </c>
      <c r="I81" s="148" t="s">
        <v>498</v>
      </c>
      <c r="L81" s="50"/>
    </row>
    <row r="82" spans="1:13" x14ac:dyDescent="0.25">
      <c r="A82" s="452"/>
      <c r="B82" s="148"/>
      <c r="C82" s="148"/>
      <c r="D82" s="149"/>
      <c r="E82" s="148"/>
      <c r="F82" s="148"/>
      <c r="G82" s="342"/>
      <c r="H82" s="150"/>
      <c r="I82" s="148"/>
      <c r="L82" s="50"/>
    </row>
    <row r="83" spans="1:13" x14ac:dyDescent="0.25">
      <c r="A83" s="81">
        <v>169</v>
      </c>
      <c r="B83" s="81"/>
      <c r="C83" s="81">
        <v>10304</v>
      </c>
      <c r="D83" s="100" t="s">
        <v>158</v>
      </c>
      <c r="E83" s="81"/>
      <c r="F83" s="81"/>
      <c r="G83" s="344">
        <f>+G84</f>
        <v>62500</v>
      </c>
      <c r="H83" s="82" t="s">
        <v>19</v>
      </c>
      <c r="I83" s="81"/>
      <c r="J83" s="44">
        <v>62500</v>
      </c>
      <c r="M83" s="335">
        <f>+G83</f>
        <v>62500</v>
      </c>
    </row>
    <row r="84" spans="1:13" x14ac:dyDescent="0.25">
      <c r="A84" s="325">
        <v>169</v>
      </c>
      <c r="B84" s="30" t="s">
        <v>159</v>
      </c>
      <c r="C84" s="30">
        <v>10304</v>
      </c>
      <c r="D84" s="102" t="s">
        <v>158</v>
      </c>
      <c r="E84" s="30">
        <v>1</v>
      </c>
      <c r="F84" s="30" t="s">
        <v>20</v>
      </c>
      <c r="G84" s="341">
        <v>62500</v>
      </c>
      <c r="H84" s="35" t="s">
        <v>19</v>
      </c>
      <c r="I84" s="38" t="s">
        <v>339</v>
      </c>
    </row>
    <row r="85" spans="1:13" ht="30" x14ac:dyDescent="0.25">
      <c r="A85" s="81">
        <v>169</v>
      </c>
      <c r="B85" s="81"/>
      <c r="C85" s="81">
        <v>10306</v>
      </c>
      <c r="D85" s="100" t="s">
        <v>160</v>
      </c>
      <c r="E85" s="81"/>
      <c r="F85" s="81"/>
      <c r="G85" s="344">
        <f>SUM(G86:G89)</f>
        <v>1000000</v>
      </c>
      <c r="H85" s="82" t="s">
        <v>19</v>
      </c>
      <c r="I85" s="81"/>
      <c r="J85" s="44">
        <v>1124800</v>
      </c>
      <c r="M85" s="335">
        <f>+G85</f>
        <v>1000000</v>
      </c>
    </row>
    <row r="86" spans="1:13" x14ac:dyDescent="0.25">
      <c r="A86" s="325">
        <v>169</v>
      </c>
      <c r="B86" s="30">
        <v>84121699</v>
      </c>
      <c r="C86" s="30">
        <v>10306</v>
      </c>
      <c r="D86" s="102" t="s">
        <v>161</v>
      </c>
      <c r="E86" s="30">
        <v>3</v>
      </c>
      <c r="F86" s="30" t="s">
        <v>20</v>
      </c>
      <c r="G86" s="341">
        <v>250000</v>
      </c>
      <c r="H86" s="35" t="s">
        <v>19</v>
      </c>
      <c r="I86" s="38" t="s">
        <v>248</v>
      </c>
    </row>
    <row r="87" spans="1:13" x14ac:dyDescent="0.25">
      <c r="A87" s="325">
        <v>169</v>
      </c>
      <c r="B87" s="30">
        <v>84121699</v>
      </c>
      <c r="C87" s="30">
        <v>10306</v>
      </c>
      <c r="D87" s="102" t="s">
        <v>161</v>
      </c>
      <c r="E87" s="30">
        <v>3</v>
      </c>
      <c r="F87" s="30" t="s">
        <v>20</v>
      </c>
      <c r="G87" s="341">
        <v>250000</v>
      </c>
      <c r="H87" s="35" t="s">
        <v>19</v>
      </c>
      <c r="I87" s="38" t="s">
        <v>248</v>
      </c>
    </row>
    <row r="88" spans="1:13" x14ac:dyDescent="0.25">
      <c r="A88" s="325">
        <v>169</v>
      </c>
      <c r="B88" s="30">
        <v>84121699</v>
      </c>
      <c r="C88" s="30">
        <v>10306</v>
      </c>
      <c r="D88" s="102" t="s">
        <v>161</v>
      </c>
      <c r="E88" s="30">
        <v>3</v>
      </c>
      <c r="F88" s="30" t="s">
        <v>20</v>
      </c>
      <c r="G88" s="341">
        <v>250000</v>
      </c>
      <c r="H88" s="35" t="s">
        <v>19</v>
      </c>
      <c r="I88" s="38" t="s">
        <v>248</v>
      </c>
    </row>
    <row r="89" spans="1:13" x14ac:dyDescent="0.25">
      <c r="A89" s="325">
        <v>169</v>
      </c>
      <c r="B89" s="30">
        <v>84121699</v>
      </c>
      <c r="C89" s="30">
        <v>10306</v>
      </c>
      <c r="D89" s="102" t="s">
        <v>161</v>
      </c>
      <c r="E89" s="30">
        <v>3</v>
      </c>
      <c r="F89" s="30" t="s">
        <v>20</v>
      </c>
      <c r="G89" s="341">
        <v>250000</v>
      </c>
      <c r="H89" s="35" t="s">
        <v>19</v>
      </c>
      <c r="I89" s="38" t="s">
        <v>248</v>
      </c>
    </row>
    <row r="90" spans="1:13" x14ac:dyDescent="0.25">
      <c r="A90" s="81"/>
      <c r="B90" s="81"/>
      <c r="C90" s="81">
        <v>10307</v>
      </c>
      <c r="D90" s="100" t="s">
        <v>345</v>
      </c>
      <c r="E90" s="81"/>
      <c r="F90" s="81"/>
      <c r="G90" s="344">
        <f>SUM(G91:G100)</f>
        <v>85100000</v>
      </c>
      <c r="H90" s="82"/>
      <c r="I90" s="81" t="s">
        <v>248</v>
      </c>
      <c r="J90" s="44">
        <v>40000000</v>
      </c>
      <c r="M90" s="335">
        <f>SUM(G91:G99)</f>
        <v>85000000</v>
      </c>
    </row>
    <row r="91" spans="1:13" x14ac:dyDescent="0.25">
      <c r="A91" s="325">
        <v>169</v>
      </c>
      <c r="B91" s="30">
        <v>43231512</v>
      </c>
      <c r="C91" s="30">
        <v>10307</v>
      </c>
      <c r="D91" s="74" t="s">
        <v>163</v>
      </c>
      <c r="E91" s="30">
        <v>3</v>
      </c>
      <c r="F91" s="30" t="s">
        <v>20</v>
      </c>
      <c r="G91" s="341">
        <v>7500000</v>
      </c>
      <c r="H91" s="35" t="s">
        <v>19</v>
      </c>
      <c r="I91" s="29" t="s">
        <v>248</v>
      </c>
      <c r="K91" s="50"/>
    </row>
    <row r="92" spans="1:13" ht="75" x14ac:dyDescent="0.25">
      <c r="A92" s="325">
        <v>169</v>
      </c>
      <c r="B92" s="30">
        <v>81112099</v>
      </c>
      <c r="C92" s="30">
        <v>10307</v>
      </c>
      <c r="D92" s="74" t="s">
        <v>164</v>
      </c>
      <c r="E92" s="30">
        <v>10</v>
      </c>
      <c r="F92" s="30" t="s">
        <v>20</v>
      </c>
      <c r="G92" s="341">
        <v>300000</v>
      </c>
      <c r="H92" s="35" t="s">
        <v>19</v>
      </c>
      <c r="I92" s="29" t="s">
        <v>340</v>
      </c>
      <c r="K92" s="50"/>
    </row>
    <row r="93" spans="1:13" x14ac:dyDescent="0.25">
      <c r="A93" s="325">
        <v>169</v>
      </c>
      <c r="B93" s="30">
        <v>43231512</v>
      </c>
      <c r="C93" s="30">
        <v>10307</v>
      </c>
      <c r="D93" s="74" t="s">
        <v>163</v>
      </c>
      <c r="E93" s="30">
        <v>3</v>
      </c>
      <c r="F93" s="30" t="s">
        <v>20</v>
      </c>
      <c r="G93" s="341">
        <v>13500000</v>
      </c>
      <c r="H93" s="35" t="s">
        <v>19</v>
      </c>
      <c r="I93" s="29" t="s">
        <v>339</v>
      </c>
      <c r="K93" s="50"/>
    </row>
    <row r="94" spans="1:13" x14ac:dyDescent="0.25">
      <c r="A94" s="325">
        <v>169</v>
      </c>
      <c r="B94" s="30">
        <v>43231512</v>
      </c>
      <c r="C94" s="30">
        <v>10307</v>
      </c>
      <c r="D94" s="74" t="s">
        <v>163</v>
      </c>
      <c r="E94" s="30">
        <v>3</v>
      </c>
      <c r="F94" s="30" t="s">
        <v>20</v>
      </c>
      <c r="G94" s="341">
        <f>7500000+6000000</f>
        <v>13500000</v>
      </c>
      <c r="H94" s="35" t="s">
        <v>19</v>
      </c>
      <c r="I94" s="29" t="s">
        <v>338</v>
      </c>
      <c r="K94" s="50" t="s">
        <v>245</v>
      </c>
    </row>
    <row r="95" spans="1:13" x14ac:dyDescent="0.25">
      <c r="A95" s="325">
        <v>169</v>
      </c>
      <c r="B95" s="30">
        <v>43231512</v>
      </c>
      <c r="C95" s="30">
        <v>10307</v>
      </c>
      <c r="D95" s="74" t="s">
        <v>163</v>
      </c>
      <c r="E95" s="30">
        <v>3</v>
      </c>
      <c r="F95" s="30" t="s">
        <v>20</v>
      </c>
      <c r="G95" s="341">
        <f>7500000+6000000</f>
        <v>13500000</v>
      </c>
      <c r="H95" s="35" t="s">
        <v>19</v>
      </c>
      <c r="I95" s="29" t="s">
        <v>340</v>
      </c>
      <c r="K95" s="50" t="s">
        <v>245</v>
      </c>
    </row>
    <row r="96" spans="1:13" x14ac:dyDescent="0.25">
      <c r="A96" s="325">
        <v>169</v>
      </c>
      <c r="B96" s="30">
        <v>43231512</v>
      </c>
      <c r="C96" s="30">
        <v>10307</v>
      </c>
      <c r="D96" s="74" t="s">
        <v>165</v>
      </c>
      <c r="E96" s="30">
        <v>1</v>
      </c>
      <c r="F96" s="30" t="s">
        <v>20</v>
      </c>
      <c r="G96" s="341">
        <v>4000000</v>
      </c>
      <c r="H96" s="35" t="s">
        <v>19</v>
      </c>
      <c r="I96" s="29" t="s">
        <v>339</v>
      </c>
      <c r="K96" s="50"/>
    </row>
    <row r="97" spans="1:13" x14ac:dyDescent="0.25">
      <c r="A97" s="325">
        <v>169</v>
      </c>
      <c r="B97" s="30">
        <v>43231512</v>
      </c>
      <c r="C97" s="30">
        <v>10307</v>
      </c>
      <c r="D97" s="74" t="s">
        <v>162</v>
      </c>
      <c r="E97" s="30">
        <v>1</v>
      </c>
      <c r="F97" s="30" t="s">
        <v>20</v>
      </c>
      <c r="G97" s="341">
        <v>4700000</v>
      </c>
      <c r="H97" s="35" t="s">
        <v>19</v>
      </c>
      <c r="I97" s="29" t="s">
        <v>338</v>
      </c>
      <c r="K97" s="50"/>
    </row>
    <row r="98" spans="1:13" x14ac:dyDescent="0.25">
      <c r="A98" s="325"/>
      <c r="B98" s="30">
        <v>43231512</v>
      </c>
      <c r="C98" s="30">
        <v>10307</v>
      </c>
      <c r="D98" s="74" t="s">
        <v>240</v>
      </c>
      <c r="E98" s="30">
        <v>1</v>
      </c>
      <c r="F98" s="30" t="s">
        <v>20</v>
      </c>
      <c r="G98" s="341">
        <v>10000000</v>
      </c>
      <c r="H98" s="35" t="s">
        <v>19</v>
      </c>
      <c r="I98" s="29" t="s">
        <v>340</v>
      </c>
      <c r="K98" s="50" t="s">
        <v>241</v>
      </c>
    </row>
    <row r="99" spans="1:13" ht="30" x14ac:dyDescent="0.25">
      <c r="A99" s="325">
        <v>169</v>
      </c>
      <c r="B99" s="30">
        <v>81112202</v>
      </c>
      <c r="C99" s="30">
        <v>10307</v>
      </c>
      <c r="D99" s="74" t="s">
        <v>231</v>
      </c>
      <c r="E99" s="30">
        <v>1</v>
      </c>
      <c r="F99" s="30" t="s">
        <v>20</v>
      </c>
      <c r="G99" s="341">
        <v>18000000</v>
      </c>
      <c r="H99" s="35" t="s">
        <v>19</v>
      </c>
      <c r="I99" s="29" t="s">
        <v>339</v>
      </c>
      <c r="K99" s="50"/>
    </row>
    <row r="100" spans="1:13" ht="30" x14ac:dyDescent="0.25">
      <c r="A100" s="460">
        <v>17502</v>
      </c>
      <c r="B100" s="30">
        <v>76111501</v>
      </c>
      <c r="C100" s="30">
        <v>10307</v>
      </c>
      <c r="D100" s="74" t="s">
        <v>502</v>
      </c>
      <c r="E100" s="30">
        <v>1</v>
      </c>
      <c r="F100" s="30" t="s">
        <v>20</v>
      </c>
      <c r="G100" s="341">
        <v>100000</v>
      </c>
      <c r="H100" s="35" t="s">
        <v>19</v>
      </c>
      <c r="I100" s="29" t="s">
        <v>364</v>
      </c>
      <c r="K100" s="50"/>
      <c r="M100" s="335">
        <f>SUM(G100)</f>
        <v>100000</v>
      </c>
    </row>
    <row r="101" spans="1:13" x14ac:dyDescent="0.25">
      <c r="A101" s="460"/>
      <c r="B101" s="148"/>
      <c r="C101" s="148"/>
      <c r="D101" s="74"/>
      <c r="E101" s="148"/>
      <c r="F101" s="148"/>
      <c r="G101" s="343"/>
      <c r="H101" s="150"/>
      <c r="I101" s="148"/>
      <c r="K101" s="50"/>
    </row>
    <row r="102" spans="1:13" x14ac:dyDescent="0.25">
      <c r="A102" s="81"/>
      <c r="B102" s="81"/>
      <c r="C102" s="81">
        <v>10405</v>
      </c>
      <c r="D102" s="100" t="s">
        <v>349</v>
      </c>
      <c r="E102" s="81"/>
      <c r="F102" s="81"/>
      <c r="G102" s="344">
        <f>+G103</f>
        <v>50000000</v>
      </c>
      <c r="H102" s="82"/>
      <c r="I102" s="81"/>
      <c r="K102" s="50"/>
    </row>
    <row r="103" spans="1:13" ht="25.5" x14ac:dyDescent="0.25">
      <c r="A103" s="327">
        <v>170</v>
      </c>
      <c r="B103" s="116">
        <v>80101504</v>
      </c>
      <c r="C103" s="123">
        <v>10405</v>
      </c>
      <c r="D103" s="117" t="s">
        <v>350</v>
      </c>
      <c r="E103" s="124">
        <v>1</v>
      </c>
      <c r="F103" s="124" t="s">
        <v>346</v>
      </c>
      <c r="G103" s="341">
        <v>50000000</v>
      </c>
      <c r="H103" s="125" t="s">
        <v>304</v>
      </c>
      <c r="I103" s="123" t="s">
        <v>347</v>
      </c>
      <c r="K103" s="50"/>
      <c r="M103" s="334">
        <f>SUM(G102)</f>
        <v>50000000</v>
      </c>
    </row>
    <row r="104" spans="1:13" x14ac:dyDescent="0.25">
      <c r="A104" s="327"/>
      <c r="B104" s="116"/>
      <c r="C104" s="123"/>
      <c r="D104" s="117"/>
      <c r="E104" s="124"/>
      <c r="F104" s="124"/>
      <c r="G104" s="345"/>
      <c r="H104" s="125"/>
      <c r="I104" s="123"/>
      <c r="K104" s="50"/>
    </row>
    <row r="105" spans="1:13" x14ac:dyDescent="0.25">
      <c r="A105" s="81">
        <v>169</v>
      </c>
      <c r="B105" s="81"/>
      <c r="C105" s="81">
        <v>10406</v>
      </c>
      <c r="D105" s="100" t="s">
        <v>25</v>
      </c>
      <c r="E105" s="81"/>
      <c r="F105" s="81"/>
      <c r="G105" s="344">
        <f>SUM(G106:G140)</f>
        <v>458812946</v>
      </c>
      <c r="H105" s="82" t="s">
        <v>19</v>
      </c>
      <c r="I105" s="81"/>
      <c r="J105" s="44">
        <v>89321126</v>
      </c>
    </row>
    <row r="106" spans="1:13" x14ac:dyDescent="0.25">
      <c r="A106" s="325">
        <v>169</v>
      </c>
      <c r="B106" s="30">
        <v>76111501</v>
      </c>
      <c r="C106" s="30">
        <v>10406</v>
      </c>
      <c r="D106" s="74" t="s">
        <v>26</v>
      </c>
      <c r="E106" s="30">
        <v>3</v>
      </c>
      <c r="F106" s="30" t="s">
        <v>20</v>
      </c>
      <c r="G106" s="340">
        <v>21800000</v>
      </c>
      <c r="H106" s="32" t="s">
        <v>19</v>
      </c>
      <c r="I106" s="38" t="s">
        <v>248</v>
      </c>
      <c r="M106" s="335"/>
    </row>
    <row r="107" spans="1:13" x14ac:dyDescent="0.25">
      <c r="A107" s="325">
        <v>169</v>
      </c>
      <c r="B107" s="30">
        <v>76111501</v>
      </c>
      <c r="C107" s="30">
        <v>10406</v>
      </c>
      <c r="D107" s="74" t="s">
        <v>26</v>
      </c>
      <c r="E107" s="30">
        <v>3</v>
      </c>
      <c r="F107" s="30" t="s">
        <v>20</v>
      </c>
      <c r="G107" s="340">
        <v>21800000</v>
      </c>
      <c r="H107" s="32" t="s">
        <v>19</v>
      </c>
      <c r="I107" s="38" t="s">
        <v>339</v>
      </c>
    </row>
    <row r="108" spans="1:13" x14ac:dyDescent="0.25">
      <c r="A108" s="325">
        <v>169</v>
      </c>
      <c r="B108" s="30">
        <v>76111501</v>
      </c>
      <c r="C108" s="30">
        <v>10406</v>
      </c>
      <c r="D108" s="74" t="s">
        <v>26</v>
      </c>
      <c r="E108" s="30">
        <v>3</v>
      </c>
      <c r="F108" s="30" t="s">
        <v>20</v>
      </c>
      <c r="G108" s="340">
        <v>21800000</v>
      </c>
      <c r="H108" s="32" t="s">
        <v>19</v>
      </c>
      <c r="I108" s="38" t="s">
        <v>338</v>
      </c>
    </row>
    <row r="109" spans="1:13" x14ac:dyDescent="0.25">
      <c r="A109" s="325">
        <v>169</v>
      </c>
      <c r="B109" s="30">
        <v>76111501</v>
      </c>
      <c r="C109" s="30">
        <v>10406</v>
      </c>
      <c r="D109" s="74" t="s">
        <v>26</v>
      </c>
      <c r="E109" s="30">
        <v>3</v>
      </c>
      <c r="F109" s="30" t="s">
        <v>20</v>
      </c>
      <c r="G109" s="340">
        <v>21800000</v>
      </c>
      <c r="H109" s="32" t="s">
        <v>19</v>
      </c>
      <c r="I109" s="38" t="s">
        <v>340</v>
      </c>
    </row>
    <row r="110" spans="1:13" x14ac:dyDescent="0.25">
      <c r="A110" s="325">
        <v>169</v>
      </c>
      <c r="B110" s="30">
        <v>44102414</v>
      </c>
      <c r="C110" s="30">
        <v>10406</v>
      </c>
      <c r="D110" s="74" t="s">
        <v>27</v>
      </c>
      <c r="E110" s="30">
        <v>1</v>
      </c>
      <c r="F110" s="30" t="s">
        <v>24</v>
      </c>
      <c r="G110" s="341">
        <v>250000</v>
      </c>
      <c r="H110" s="32" t="s">
        <v>19</v>
      </c>
      <c r="I110" s="38" t="s">
        <v>248</v>
      </c>
    </row>
    <row r="111" spans="1:13" x14ac:dyDescent="0.25">
      <c r="A111" s="325">
        <v>169</v>
      </c>
      <c r="B111" s="30">
        <v>44121604</v>
      </c>
      <c r="C111" s="30">
        <v>10406</v>
      </c>
      <c r="D111" s="74" t="s">
        <v>28</v>
      </c>
      <c r="E111" s="30">
        <v>38</v>
      </c>
      <c r="F111" s="30" t="s">
        <v>24</v>
      </c>
      <c r="G111" s="341">
        <v>200000</v>
      </c>
      <c r="H111" s="32" t="s">
        <v>19</v>
      </c>
      <c r="I111" s="38" t="s">
        <v>248</v>
      </c>
    </row>
    <row r="112" spans="1:13" x14ac:dyDescent="0.25">
      <c r="A112" s="325">
        <v>169</v>
      </c>
      <c r="B112" s="30">
        <v>72101505</v>
      </c>
      <c r="C112" s="30">
        <v>10406</v>
      </c>
      <c r="D112" s="102" t="s">
        <v>29</v>
      </c>
      <c r="E112" s="30">
        <v>1</v>
      </c>
      <c r="F112" s="30" t="s">
        <v>20</v>
      </c>
      <c r="G112" s="341">
        <v>221000</v>
      </c>
      <c r="H112" s="32" t="s">
        <v>19</v>
      </c>
      <c r="I112" s="38" t="s">
        <v>248</v>
      </c>
    </row>
    <row r="113" spans="1:13" x14ac:dyDescent="0.25">
      <c r="A113" s="325">
        <v>169</v>
      </c>
      <c r="B113" s="30">
        <v>78180399</v>
      </c>
      <c r="C113" s="30">
        <v>10406</v>
      </c>
      <c r="D113" s="74" t="s">
        <v>166</v>
      </c>
      <c r="E113" s="30">
        <v>1</v>
      </c>
      <c r="F113" s="30" t="s">
        <v>20</v>
      </c>
      <c r="G113" s="341">
        <v>1000000</v>
      </c>
      <c r="H113" s="32" t="s">
        <v>19</v>
      </c>
      <c r="I113" s="38" t="s">
        <v>248</v>
      </c>
    </row>
    <row r="114" spans="1:13" x14ac:dyDescent="0.25">
      <c r="A114" s="325">
        <v>169</v>
      </c>
      <c r="B114" s="30">
        <v>78180399</v>
      </c>
      <c r="C114" s="30">
        <v>10406</v>
      </c>
      <c r="D114" s="74" t="s">
        <v>166</v>
      </c>
      <c r="E114" s="30">
        <v>1</v>
      </c>
      <c r="F114" s="30" t="s">
        <v>20</v>
      </c>
      <c r="G114" s="341">
        <v>150000</v>
      </c>
      <c r="H114" s="32" t="s">
        <v>19</v>
      </c>
      <c r="I114" s="38" t="s">
        <v>339</v>
      </c>
    </row>
    <row r="115" spans="1:13" x14ac:dyDescent="0.25">
      <c r="A115" s="325">
        <v>169</v>
      </c>
      <c r="B115" s="30">
        <v>78180399</v>
      </c>
      <c r="C115" s="30">
        <v>10406</v>
      </c>
      <c r="D115" s="74" t="s">
        <v>166</v>
      </c>
      <c r="E115" s="30">
        <v>1</v>
      </c>
      <c r="F115" s="30" t="s">
        <v>20</v>
      </c>
      <c r="G115" s="341">
        <v>150000</v>
      </c>
      <c r="H115" s="32" t="s">
        <v>19</v>
      </c>
      <c r="I115" s="38" t="s">
        <v>338</v>
      </c>
    </row>
    <row r="116" spans="1:13" x14ac:dyDescent="0.25">
      <c r="A116" s="325">
        <v>169</v>
      </c>
      <c r="B116" s="30">
        <v>78180399</v>
      </c>
      <c r="C116" s="30">
        <v>10406</v>
      </c>
      <c r="D116" s="74" t="s">
        <v>166</v>
      </c>
      <c r="E116" s="30">
        <v>1</v>
      </c>
      <c r="F116" s="30" t="s">
        <v>20</v>
      </c>
      <c r="G116" s="341">
        <v>150126</v>
      </c>
      <c r="H116" s="32" t="s">
        <v>19</v>
      </c>
      <c r="I116" s="38" t="s">
        <v>340</v>
      </c>
      <c r="M116" s="91">
        <f>SUM(G106:G116)</f>
        <v>89321126</v>
      </c>
    </row>
    <row r="117" spans="1:13" x14ac:dyDescent="0.25">
      <c r="A117" s="452">
        <v>17501</v>
      </c>
      <c r="B117" s="148">
        <v>76111501</v>
      </c>
      <c r="C117" s="148">
        <v>10406</v>
      </c>
      <c r="D117" s="149" t="s">
        <v>26</v>
      </c>
      <c r="E117" s="148">
        <v>9</v>
      </c>
      <c r="F117" s="148" t="s">
        <v>20</v>
      </c>
      <c r="G117" s="342">
        <v>68000000</v>
      </c>
      <c r="H117" s="150" t="s">
        <v>19</v>
      </c>
      <c r="I117" s="148" t="s">
        <v>364</v>
      </c>
      <c r="M117" s="335"/>
    </row>
    <row r="118" spans="1:13" x14ac:dyDescent="0.25">
      <c r="A118" s="452">
        <v>17501</v>
      </c>
      <c r="B118" s="148">
        <v>76111501</v>
      </c>
      <c r="C118" s="148">
        <v>10406</v>
      </c>
      <c r="D118" s="149" t="s">
        <v>26</v>
      </c>
      <c r="E118" s="148">
        <v>7</v>
      </c>
      <c r="F118" s="148" t="s">
        <v>20</v>
      </c>
      <c r="G118" s="342">
        <v>68000000</v>
      </c>
      <c r="H118" s="150" t="s">
        <v>19</v>
      </c>
      <c r="I118" s="148" t="s">
        <v>336</v>
      </c>
    </row>
    <row r="119" spans="1:13" x14ac:dyDescent="0.25">
      <c r="A119" s="452">
        <v>17501</v>
      </c>
      <c r="B119" s="148">
        <v>76111501</v>
      </c>
      <c r="C119" s="148">
        <v>10406</v>
      </c>
      <c r="D119" s="149" t="s">
        <v>26</v>
      </c>
      <c r="E119" s="148">
        <v>7</v>
      </c>
      <c r="F119" s="148" t="s">
        <v>20</v>
      </c>
      <c r="G119" s="342">
        <v>68000000</v>
      </c>
      <c r="H119" s="150" t="s">
        <v>19</v>
      </c>
      <c r="I119" s="148" t="s">
        <v>338</v>
      </c>
      <c r="M119" s="335">
        <f>SUM(G117:G137)</f>
        <v>368491820</v>
      </c>
    </row>
    <row r="120" spans="1:13" x14ac:dyDescent="0.25">
      <c r="A120" s="452">
        <v>17501</v>
      </c>
      <c r="B120" s="148">
        <v>76111501</v>
      </c>
      <c r="C120" s="148">
        <v>10406</v>
      </c>
      <c r="D120" s="149" t="s">
        <v>26</v>
      </c>
      <c r="E120" s="148">
        <v>7</v>
      </c>
      <c r="F120" s="148" t="s">
        <v>20</v>
      </c>
      <c r="G120" s="342">
        <v>68000000</v>
      </c>
      <c r="H120" s="150" t="s">
        <v>19</v>
      </c>
      <c r="I120" s="148" t="s">
        <v>340</v>
      </c>
    </row>
    <row r="121" spans="1:13" x14ac:dyDescent="0.25">
      <c r="A121" s="452">
        <v>17501</v>
      </c>
      <c r="B121" s="148">
        <v>92101501</v>
      </c>
      <c r="C121" s="148">
        <v>10406</v>
      </c>
      <c r="D121" s="149" t="s">
        <v>372</v>
      </c>
      <c r="E121" s="148">
        <v>5</v>
      </c>
      <c r="F121" s="148" t="s">
        <v>20</v>
      </c>
      <c r="G121" s="342">
        <v>23000000</v>
      </c>
      <c r="H121" s="150" t="s">
        <v>19</v>
      </c>
      <c r="I121" s="148" t="s">
        <v>364</v>
      </c>
    </row>
    <row r="122" spans="1:13" x14ac:dyDescent="0.25">
      <c r="A122" s="452">
        <v>17501</v>
      </c>
      <c r="B122" s="148">
        <v>92101501</v>
      </c>
      <c r="C122" s="148">
        <v>10406</v>
      </c>
      <c r="D122" s="149" t="s">
        <v>372</v>
      </c>
      <c r="E122" s="148">
        <v>4</v>
      </c>
      <c r="F122" s="148" t="s">
        <v>20</v>
      </c>
      <c r="G122" s="342">
        <v>23000000</v>
      </c>
      <c r="H122" s="150" t="s">
        <v>19</v>
      </c>
      <c r="I122" s="148" t="s">
        <v>336</v>
      </c>
    </row>
    <row r="123" spans="1:13" x14ac:dyDescent="0.25">
      <c r="A123" s="452">
        <v>17501</v>
      </c>
      <c r="B123" s="148">
        <v>92101501</v>
      </c>
      <c r="C123" s="148">
        <v>10406</v>
      </c>
      <c r="D123" s="149" t="s">
        <v>372</v>
      </c>
      <c r="E123" s="148">
        <v>4</v>
      </c>
      <c r="F123" s="148" t="s">
        <v>20</v>
      </c>
      <c r="G123" s="342">
        <v>23000000</v>
      </c>
      <c r="H123" s="150" t="s">
        <v>19</v>
      </c>
      <c r="I123" s="148" t="s">
        <v>338</v>
      </c>
    </row>
    <row r="124" spans="1:13" x14ac:dyDescent="0.25">
      <c r="A124" s="452">
        <v>17501</v>
      </c>
      <c r="B124" s="148">
        <v>92101501</v>
      </c>
      <c r="C124" s="148">
        <v>10406</v>
      </c>
      <c r="D124" s="149" t="s">
        <v>372</v>
      </c>
      <c r="E124" s="148">
        <v>4</v>
      </c>
      <c r="F124" s="148" t="s">
        <v>20</v>
      </c>
      <c r="G124" s="342">
        <v>23000000</v>
      </c>
      <c r="H124" s="150" t="s">
        <v>19</v>
      </c>
      <c r="I124" s="148" t="s">
        <v>340</v>
      </c>
    </row>
    <row r="125" spans="1:13" x14ac:dyDescent="0.25">
      <c r="A125" s="452">
        <v>17501</v>
      </c>
      <c r="B125" s="148">
        <v>44102414</v>
      </c>
      <c r="C125" s="148">
        <v>10406</v>
      </c>
      <c r="D125" s="149" t="s">
        <v>27</v>
      </c>
      <c r="E125" s="148">
        <v>1</v>
      </c>
      <c r="F125" s="148" t="s">
        <v>24</v>
      </c>
      <c r="G125" s="342">
        <v>200000</v>
      </c>
      <c r="H125" s="150" t="s">
        <v>19</v>
      </c>
      <c r="I125" s="148" t="s">
        <v>364</v>
      </c>
    </row>
    <row r="126" spans="1:13" x14ac:dyDescent="0.25">
      <c r="A126" s="452">
        <v>17501</v>
      </c>
      <c r="B126" s="148">
        <v>44121604</v>
      </c>
      <c r="C126" s="148">
        <v>10406</v>
      </c>
      <c r="D126" s="149" t="s">
        <v>28</v>
      </c>
      <c r="E126" s="148">
        <v>38</v>
      </c>
      <c r="F126" s="148" t="s">
        <v>24</v>
      </c>
      <c r="G126" s="342">
        <v>200000</v>
      </c>
      <c r="H126" s="150" t="s">
        <v>19</v>
      </c>
      <c r="I126" s="148" t="s">
        <v>364</v>
      </c>
    </row>
    <row r="127" spans="1:13" x14ac:dyDescent="0.25">
      <c r="A127" s="452">
        <v>17501</v>
      </c>
      <c r="B127" s="148">
        <v>72101505</v>
      </c>
      <c r="C127" s="148">
        <v>10406</v>
      </c>
      <c r="D127" s="153" t="s">
        <v>29</v>
      </c>
      <c r="E127" s="148">
        <v>1</v>
      </c>
      <c r="F127" s="148" t="s">
        <v>20</v>
      </c>
      <c r="G127" s="342">
        <v>300000</v>
      </c>
      <c r="H127" s="150" t="s">
        <v>19</v>
      </c>
      <c r="I127" s="148" t="s">
        <v>364</v>
      </c>
    </row>
    <row r="128" spans="1:13" x14ac:dyDescent="0.25">
      <c r="A128" s="452">
        <v>17501</v>
      </c>
      <c r="B128" s="148">
        <v>72153699</v>
      </c>
      <c r="C128" s="148">
        <v>10406</v>
      </c>
      <c r="D128" s="154" t="s">
        <v>373</v>
      </c>
      <c r="E128" s="148">
        <v>1</v>
      </c>
      <c r="F128" s="148" t="s">
        <v>24</v>
      </c>
      <c r="G128" s="342">
        <v>277416</v>
      </c>
      <c r="H128" s="150" t="s">
        <v>19</v>
      </c>
      <c r="I128" s="148" t="s">
        <v>336</v>
      </c>
    </row>
    <row r="129" spans="1:13" x14ac:dyDescent="0.25">
      <c r="A129" s="452">
        <v>17501</v>
      </c>
      <c r="B129" s="148">
        <v>78180399</v>
      </c>
      <c r="C129" s="148">
        <v>10406</v>
      </c>
      <c r="D129" s="149" t="s">
        <v>374</v>
      </c>
      <c r="E129" s="148">
        <v>1</v>
      </c>
      <c r="F129" s="148" t="s">
        <v>20</v>
      </c>
      <c r="G129" s="342">
        <v>64404</v>
      </c>
      <c r="H129" s="150" t="s">
        <v>19</v>
      </c>
      <c r="I129" s="148" t="s">
        <v>364</v>
      </c>
    </row>
    <row r="130" spans="1:13" x14ac:dyDescent="0.25">
      <c r="A130" s="452">
        <v>17501</v>
      </c>
      <c r="B130" s="148">
        <v>78180399</v>
      </c>
      <c r="C130" s="148">
        <v>10406</v>
      </c>
      <c r="D130" s="149" t="s">
        <v>374</v>
      </c>
      <c r="E130" s="148">
        <v>1</v>
      </c>
      <c r="F130" s="148" t="s">
        <v>20</v>
      </c>
      <c r="G130" s="342">
        <v>50000</v>
      </c>
      <c r="H130" s="150" t="s">
        <v>19</v>
      </c>
      <c r="I130" s="148" t="s">
        <v>339</v>
      </c>
    </row>
    <row r="131" spans="1:13" x14ac:dyDescent="0.25">
      <c r="A131" s="452">
        <v>17501</v>
      </c>
      <c r="B131" s="148">
        <v>78180399</v>
      </c>
      <c r="C131" s="148">
        <v>10406</v>
      </c>
      <c r="D131" s="149" t="s">
        <v>374</v>
      </c>
      <c r="E131" s="148">
        <v>1</v>
      </c>
      <c r="F131" s="148" t="s">
        <v>20</v>
      </c>
      <c r="G131" s="342">
        <v>50000</v>
      </c>
      <c r="H131" s="150" t="s">
        <v>19</v>
      </c>
      <c r="I131" s="148" t="s">
        <v>338</v>
      </c>
    </row>
    <row r="132" spans="1:13" x14ac:dyDescent="0.25">
      <c r="A132" s="452">
        <v>17501</v>
      </c>
      <c r="B132" s="148">
        <v>78180399</v>
      </c>
      <c r="C132" s="148">
        <v>10406</v>
      </c>
      <c r="D132" s="149" t="s">
        <v>374</v>
      </c>
      <c r="E132" s="148">
        <v>1</v>
      </c>
      <c r="F132" s="148" t="s">
        <v>20</v>
      </c>
      <c r="G132" s="342">
        <v>50000</v>
      </c>
      <c r="H132" s="150" t="s">
        <v>19</v>
      </c>
      <c r="I132" s="148" t="s">
        <v>340</v>
      </c>
    </row>
    <row r="133" spans="1:13" x14ac:dyDescent="0.25">
      <c r="A133" s="452">
        <v>17501</v>
      </c>
      <c r="B133" s="148">
        <v>44121604</v>
      </c>
      <c r="C133" s="148">
        <v>10406</v>
      </c>
      <c r="D133" s="149" t="s">
        <v>375</v>
      </c>
      <c r="E133" s="148">
        <v>20</v>
      </c>
      <c r="F133" s="148" t="s">
        <v>24</v>
      </c>
      <c r="G133" s="342">
        <v>100000</v>
      </c>
      <c r="H133" s="150" t="s">
        <v>19</v>
      </c>
      <c r="I133" s="148" t="s">
        <v>336</v>
      </c>
    </row>
    <row r="134" spans="1:13" x14ac:dyDescent="0.25">
      <c r="A134" s="452">
        <v>17501</v>
      </c>
      <c r="B134" s="148">
        <v>72102902</v>
      </c>
      <c r="C134" s="148">
        <v>10406</v>
      </c>
      <c r="D134" s="149" t="s">
        <v>376</v>
      </c>
      <c r="E134" s="148">
        <v>1</v>
      </c>
      <c r="F134" s="148" t="s">
        <v>20</v>
      </c>
      <c r="G134" s="342">
        <v>800000</v>
      </c>
      <c r="H134" s="150" t="s">
        <v>19</v>
      </c>
      <c r="I134" s="148" t="s">
        <v>364</v>
      </c>
    </row>
    <row r="135" spans="1:13" x14ac:dyDescent="0.25">
      <c r="A135" s="452">
        <v>17501</v>
      </c>
      <c r="B135" s="148">
        <v>72102902</v>
      </c>
      <c r="C135" s="148">
        <v>10406</v>
      </c>
      <c r="D135" s="149" t="s">
        <v>376</v>
      </c>
      <c r="E135" s="148">
        <v>1</v>
      </c>
      <c r="F135" s="148" t="s">
        <v>20</v>
      </c>
      <c r="G135" s="342">
        <v>800000</v>
      </c>
      <c r="H135" s="150" t="s">
        <v>19</v>
      </c>
      <c r="I135" s="148" t="s">
        <v>336</v>
      </c>
    </row>
    <row r="136" spans="1:13" x14ac:dyDescent="0.25">
      <c r="A136" s="452">
        <v>17501</v>
      </c>
      <c r="B136" s="148">
        <v>72102902</v>
      </c>
      <c r="C136" s="148">
        <v>10406</v>
      </c>
      <c r="D136" s="149" t="s">
        <v>376</v>
      </c>
      <c r="E136" s="148">
        <v>1</v>
      </c>
      <c r="F136" s="148" t="s">
        <v>20</v>
      </c>
      <c r="G136" s="342">
        <v>800000</v>
      </c>
      <c r="H136" s="150" t="s">
        <v>19</v>
      </c>
      <c r="I136" s="148" t="s">
        <v>338</v>
      </c>
    </row>
    <row r="137" spans="1:13" x14ac:dyDescent="0.25">
      <c r="A137" s="452">
        <v>17501</v>
      </c>
      <c r="B137" s="148">
        <v>72102902</v>
      </c>
      <c r="C137" s="148">
        <v>10406</v>
      </c>
      <c r="D137" s="149" t="s">
        <v>376</v>
      </c>
      <c r="E137" s="148">
        <v>1</v>
      </c>
      <c r="F137" s="148" t="s">
        <v>20</v>
      </c>
      <c r="G137" s="342">
        <v>800000</v>
      </c>
      <c r="H137" s="150" t="s">
        <v>19</v>
      </c>
      <c r="I137" s="148" t="s">
        <v>340</v>
      </c>
    </row>
    <row r="138" spans="1:13" ht="30" x14ac:dyDescent="0.25">
      <c r="A138" s="460">
        <v>17502</v>
      </c>
      <c r="B138" s="148">
        <v>76111501</v>
      </c>
      <c r="C138" s="148">
        <v>10406</v>
      </c>
      <c r="D138" s="149" t="s">
        <v>503</v>
      </c>
      <c r="E138" s="148">
        <v>1</v>
      </c>
      <c r="F138" s="148" t="s">
        <v>20</v>
      </c>
      <c r="G138" s="342">
        <f>750000+190000</f>
        <v>940000</v>
      </c>
      <c r="H138" s="150" t="s">
        <v>19</v>
      </c>
      <c r="I138" s="148" t="s">
        <v>364</v>
      </c>
      <c r="M138" s="335">
        <f>SUM(G138:G140)</f>
        <v>1000000</v>
      </c>
    </row>
    <row r="139" spans="1:13" x14ac:dyDescent="0.25">
      <c r="A139" s="460">
        <v>17502</v>
      </c>
      <c r="B139" s="148">
        <v>44121604</v>
      </c>
      <c r="C139" s="148">
        <v>10406</v>
      </c>
      <c r="D139" s="149" t="s">
        <v>28</v>
      </c>
      <c r="E139" s="148">
        <v>2</v>
      </c>
      <c r="F139" s="148" t="s">
        <v>24</v>
      </c>
      <c r="G139" s="342">
        <v>50000</v>
      </c>
      <c r="H139" s="150" t="s">
        <v>19</v>
      </c>
      <c r="I139" s="148" t="s">
        <v>498</v>
      </c>
    </row>
    <row r="140" spans="1:13" x14ac:dyDescent="0.25">
      <c r="A140" s="460">
        <v>17502</v>
      </c>
      <c r="B140" s="148">
        <v>72101505</v>
      </c>
      <c r="C140" s="148">
        <v>10406</v>
      </c>
      <c r="D140" s="149" t="s">
        <v>29</v>
      </c>
      <c r="E140" s="148">
        <v>4</v>
      </c>
      <c r="F140" s="148" t="s">
        <v>20</v>
      </c>
      <c r="G140" s="342">
        <v>10000</v>
      </c>
      <c r="H140" s="150" t="s">
        <v>19</v>
      </c>
      <c r="I140" s="148" t="s">
        <v>498</v>
      </c>
    </row>
    <row r="141" spans="1:13" x14ac:dyDescent="0.25">
      <c r="A141" s="325"/>
      <c r="B141" s="30"/>
      <c r="C141" s="30"/>
      <c r="D141" s="74"/>
      <c r="E141" s="30"/>
      <c r="F141" s="30"/>
      <c r="G141" s="341"/>
      <c r="H141" s="32"/>
      <c r="I141" s="38"/>
    </row>
    <row r="142" spans="1:13" x14ac:dyDescent="0.25">
      <c r="A142" s="81">
        <v>169</v>
      </c>
      <c r="B142" s="81"/>
      <c r="C142" s="81">
        <v>10499</v>
      </c>
      <c r="D142" s="100" t="s">
        <v>30</v>
      </c>
      <c r="E142" s="81"/>
      <c r="F142" s="81"/>
      <c r="G142" s="344">
        <f>SUM(G143:G165)</f>
        <v>38597856</v>
      </c>
      <c r="H142" s="82" t="s">
        <v>19</v>
      </c>
      <c r="I142" s="81"/>
      <c r="J142" s="44">
        <v>2000000</v>
      </c>
      <c r="M142" s="335"/>
    </row>
    <row r="143" spans="1:13" x14ac:dyDescent="0.25">
      <c r="A143" s="325">
        <v>169</v>
      </c>
      <c r="B143" s="30">
        <v>72102103</v>
      </c>
      <c r="C143" s="31">
        <v>10499</v>
      </c>
      <c r="D143" s="107" t="s">
        <v>167</v>
      </c>
      <c r="E143" s="30">
        <v>1</v>
      </c>
      <c r="F143" s="30" t="s">
        <v>20</v>
      </c>
      <c r="G143" s="340">
        <v>100000</v>
      </c>
      <c r="H143" s="32" t="s">
        <v>19</v>
      </c>
      <c r="I143" s="38" t="s">
        <v>248</v>
      </c>
      <c r="M143" s="335">
        <f>SUM(G143:G154)</f>
        <v>2000000</v>
      </c>
    </row>
    <row r="144" spans="1:13" x14ac:dyDescent="0.25">
      <c r="A144" s="325">
        <v>169</v>
      </c>
      <c r="B144" s="30">
        <v>72102103</v>
      </c>
      <c r="C144" s="31">
        <v>10499</v>
      </c>
      <c r="D144" s="107" t="s">
        <v>167</v>
      </c>
      <c r="E144" s="30">
        <v>1</v>
      </c>
      <c r="F144" s="30" t="s">
        <v>20</v>
      </c>
      <c r="G144" s="340">
        <v>100000</v>
      </c>
      <c r="H144" s="32" t="s">
        <v>19</v>
      </c>
      <c r="I144" s="38" t="s">
        <v>339</v>
      </c>
    </row>
    <row r="145" spans="1:13" x14ac:dyDescent="0.25">
      <c r="A145" s="325">
        <v>169</v>
      </c>
      <c r="B145" s="30">
        <v>72102103</v>
      </c>
      <c r="C145" s="31">
        <v>10499</v>
      </c>
      <c r="D145" s="107" t="s">
        <v>167</v>
      </c>
      <c r="E145" s="30">
        <v>1</v>
      </c>
      <c r="F145" s="30" t="s">
        <v>20</v>
      </c>
      <c r="G145" s="340">
        <v>100000</v>
      </c>
      <c r="H145" s="32" t="s">
        <v>19</v>
      </c>
      <c r="I145" s="38" t="s">
        <v>338</v>
      </c>
    </row>
    <row r="146" spans="1:13" x14ac:dyDescent="0.25">
      <c r="A146" s="325">
        <v>169</v>
      </c>
      <c r="B146" s="30">
        <v>72102103</v>
      </c>
      <c r="C146" s="31">
        <v>10499</v>
      </c>
      <c r="D146" s="107" t="s">
        <v>167</v>
      </c>
      <c r="E146" s="30">
        <v>1</v>
      </c>
      <c r="F146" s="30" t="s">
        <v>20</v>
      </c>
      <c r="G146" s="340">
        <v>100000</v>
      </c>
      <c r="H146" s="32" t="s">
        <v>19</v>
      </c>
      <c r="I146" s="38" t="s">
        <v>340</v>
      </c>
    </row>
    <row r="147" spans="1:13" x14ac:dyDescent="0.25">
      <c r="A147" s="325">
        <v>169</v>
      </c>
      <c r="B147" s="30">
        <v>78181505</v>
      </c>
      <c r="C147" s="31">
        <v>10499</v>
      </c>
      <c r="D147" s="74" t="s">
        <v>31</v>
      </c>
      <c r="E147" s="30">
        <v>58</v>
      </c>
      <c r="F147" s="30" t="s">
        <v>20</v>
      </c>
      <c r="G147" s="340">
        <v>200000</v>
      </c>
      <c r="H147" s="32" t="s">
        <v>19</v>
      </c>
      <c r="I147" s="38" t="s">
        <v>248</v>
      </c>
    </row>
    <row r="148" spans="1:13" x14ac:dyDescent="0.25">
      <c r="A148" s="325">
        <v>169</v>
      </c>
      <c r="B148" s="30">
        <v>78181505</v>
      </c>
      <c r="C148" s="31">
        <v>10499</v>
      </c>
      <c r="D148" s="74" t="s">
        <v>31</v>
      </c>
      <c r="E148" s="30">
        <v>14</v>
      </c>
      <c r="F148" s="30" t="s">
        <v>20</v>
      </c>
      <c r="G148" s="340">
        <v>200000</v>
      </c>
      <c r="H148" s="32" t="s">
        <v>19</v>
      </c>
      <c r="I148" s="38" t="s">
        <v>339</v>
      </c>
    </row>
    <row r="149" spans="1:13" x14ac:dyDescent="0.25">
      <c r="A149" s="325">
        <v>169</v>
      </c>
      <c r="B149" s="30">
        <v>78181505</v>
      </c>
      <c r="C149" s="31">
        <v>10499</v>
      </c>
      <c r="D149" s="74" t="s">
        <v>31</v>
      </c>
      <c r="E149" s="30">
        <v>14</v>
      </c>
      <c r="F149" s="30" t="s">
        <v>20</v>
      </c>
      <c r="G149" s="340">
        <v>200000</v>
      </c>
      <c r="H149" s="32" t="s">
        <v>19</v>
      </c>
      <c r="I149" s="38" t="s">
        <v>338</v>
      </c>
    </row>
    <row r="150" spans="1:13" x14ac:dyDescent="0.25">
      <c r="A150" s="325">
        <v>169</v>
      </c>
      <c r="B150" s="30">
        <v>78181505</v>
      </c>
      <c r="C150" s="31">
        <v>10499</v>
      </c>
      <c r="D150" s="74" t="s">
        <v>31</v>
      </c>
      <c r="E150" s="30">
        <v>14</v>
      </c>
      <c r="F150" s="30" t="s">
        <v>20</v>
      </c>
      <c r="G150" s="340">
        <v>200000</v>
      </c>
      <c r="H150" s="32" t="s">
        <v>19</v>
      </c>
      <c r="I150" s="38" t="s">
        <v>340</v>
      </c>
      <c r="K150" s="39" t="s">
        <v>245</v>
      </c>
    </row>
    <row r="151" spans="1:13" ht="30" x14ac:dyDescent="0.25">
      <c r="A151" s="325">
        <v>169</v>
      </c>
      <c r="B151" s="30">
        <v>83111602</v>
      </c>
      <c r="C151" s="31">
        <v>10499</v>
      </c>
      <c r="D151" s="74" t="s">
        <v>32</v>
      </c>
      <c r="E151" s="30">
        <v>4</v>
      </c>
      <c r="F151" s="30" t="s">
        <v>20</v>
      </c>
      <c r="G151" s="341">
        <v>200000</v>
      </c>
      <c r="H151" s="32" t="s">
        <v>19</v>
      </c>
      <c r="I151" s="38" t="s">
        <v>248</v>
      </c>
    </row>
    <row r="152" spans="1:13" ht="30" x14ac:dyDescent="0.25">
      <c r="A152" s="325">
        <v>169</v>
      </c>
      <c r="B152" s="30">
        <v>83111602</v>
      </c>
      <c r="C152" s="31">
        <v>10499</v>
      </c>
      <c r="D152" s="74" t="s">
        <v>32</v>
      </c>
      <c r="E152" s="30">
        <v>2</v>
      </c>
      <c r="F152" s="30" t="s">
        <v>20</v>
      </c>
      <c r="G152" s="341">
        <v>200000</v>
      </c>
      <c r="H152" s="32" t="s">
        <v>19</v>
      </c>
      <c r="I152" s="38" t="s">
        <v>339</v>
      </c>
    </row>
    <row r="153" spans="1:13" ht="35.25" customHeight="1" x14ac:dyDescent="0.25">
      <c r="A153" s="325">
        <v>169</v>
      </c>
      <c r="B153" s="30">
        <v>83111602</v>
      </c>
      <c r="C153" s="31">
        <v>10499</v>
      </c>
      <c r="D153" s="74" t="s">
        <v>32</v>
      </c>
      <c r="E153" s="30">
        <v>2</v>
      </c>
      <c r="F153" s="30" t="s">
        <v>20</v>
      </c>
      <c r="G153" s="341">
        <v>200000</v>
      </c>
      <c r="H153" s="32" t="s">
        <v>19</v>
      </c>
      <c r="I153" s="38" t="s">
        <v>338</v>
      </c>
      <c r="K153" s="39" t="s">
        <v>245</v>
      </c>
    </row>
    <row r="154" spans="1:13" ht="32.25" customHeight="1" x14ac:dyDescent="0.25">
      <c r="A154" s="325">
        <v>169</v>
      </c>
      <c r="B154" s="30">
        <v>83111602</v>
      </c>
      <c r="C154" s="31">
        <v>10499</v>
      </c>
      <c r="D154" s="74" t="s">
        <v>32</v>
      </c>
      <c r="E154" s="30">
        <v>2</v>
      </c>
      <c r="F154" s="30" t="s">
        <v>20</v>
      </c>
      <c r="G154" s="341">
        <v>200000</v>
      </c>
      <c r="H154" s="32" t="s">
        <v>19</v>
      </c>
      <c r="I154" s="38" t="s">
        <v>340</v>
      </c>
      <c r="K154" s="39" t="s">
        <v>245</v>
      </c>
      <c r="M154" s="335">
        <f>+G155</f>
        <v>75000</v>
      </c>
    </row>
    <row r="155" spans="1:13" ht="36.75" customHeight="1" x14ac:dyDescent="0.25">
      <c r="A155" s="325">
        <v>170</v>
      </c>
      <c r="B155" s="30">
        <v>78181505</v>
      </c>
      <c r="C155" s="31">
        <v>10499</v>
      </c>
      <c r="D155" s="74" t="s">
        <v>351</v>
      </c>
      <c r="E155" s="30">
        <v>4</v>
      </c>
      <c r="F155" s="30" t="s">
        <v>346</v>
      </c>
      <c r="G155" s="341">
        <v>75000</v>
      </c>
      <c r="H155" s="32" t="s">
        <v>19</v>
      </c>
      <c r="I155" s="29" t="s">
        <v>339</v>
      </c>
    </row>
    <row r="156" spans="1:13" x14ac:dyDescent="0.25">
      <c r="A156" s="454">
        <v>17501</v>
      </c>
      <c r="B156" s="148">
        <v>78181505</v>
      </c>
      <c r="C156" s="148">
        <v>10499</v>
      </c>
      <c r="D156" s="149" t="s">
        <v>31</v>
      </c>
      <c r="E156" s="148">
        <v>58</v>
      </c>
      <c r="F156" s="148" t="s">
        <v>20</v>
      </c>
      <c r="G156" s="342">
        <v>17912796</v>
      </c>
      <c r="H156" s="150" t="s">
        <v>19</v>
      </c>
      <c r="I156" s="148" t="s">
        <v>364</v>
      </c>
      <c r="M156" s="91"/>
    </row>
    <row r="157" spans="1:13" x14ac:dyDescent="0.25">
      <c r="A157" s="454">
        <v>17501</v>
      </c>
      <c r="B157" s="148">
        <v>78181505</v>
      </c>
      <c r="C157" s="148">
        <v>10499</v>
      </c>
      <c r="D157" s="149" t="s">
        <v>31</v>
      </c>
      <c r="E157" s="148">
        <v>14</v>
      </c>
      <c r="F157" s="148" t="s">
        <v>20</v>
      </c>
      <c r="G157" s="342">
        <v>1045000</v>
      </c>
      <c r="H157" s="150" t="s">
        <v>19</v>
      </c>
      <c r="I157" s="148" t="s">
        <v>336</v>
      </c>
    </row>
    <row r="158" spans="1:13" x14ac:dyDescent="0.25">
      <c r="A158" s="454">
        <v>17501</v>
      </c>
      <c r="B158" s="148">
        <v>78181505</v>
      </c>
      <c r="C158" s="148">
        <v>10499</v>
      </c>
      <c r="D158" s="149" t="s">
        <v>31</v>
      </c>
      <c r="E158" s="148">
        <v>14</v>
      </c>
      <c r="F158" s="148" t="s">
        <v>20</v>
      </c>
      <c r="G158" s="342">
        <v>1045000</v>
      </c>
      <c r="H158" s="150" t="s">
        <v>19</v>
      </c>
      <c r="I158" s="148" t="s">
        <v>338</v>
      </c>
      <c r="M158" s="335">
        <f>SUM(G156:G163)</f>
        <v>35548960</v>
      </c>
    </row>
    <row r="159" spans="1:13" x14ac:dyDescent="0.25">
      <c r="A159" s="454">
        <v>17501</v>
      </c>
      <c r="B159" s="148">
        <v>78181505</v>
      </c>
      <c r="C159" s="148">
        <v>10499</v>
      </c>
      <c r="D159" s="149" t="s">
        <v>31</v>
      </c>
      <c r="E159" s="148">
        <v>14</v>
      </c>
      <c r="F159" s="148" t="s">
        <v>20</v>
      </c>
      <c r="G159" s="342">
        <v>1046164</v>
      </c>
      <c r="H159" s="150" t="s">
        <v>19</v>
      </c>
      <c r="I159" s="148" t="s">
        <v>340</v>
      </c>
    </row>
    <row r="160" spans="1:13" ht="30" x14ac:dyDescent="0.25">
      <c r="A160" s="454">
        <v>17501</v>
      </c>
      <c r="B160" s="148">
        <v>83111602</v>
      </c>
      <c r="C160" s="148">
        <v>10499</v>
      </c>
      <c r="D160" s="149" t="s">
        <v>32</v>
      </c>
      <c r="E160" s="148">
        <v>4</v>
      </c>
      <c r="F160" s="148" t="s">
        <v>20</v>
      </c>
      <c r="G160" s="342">
        <v>7000000</v>
      </c>
      <c r="H160" s="150" t="s">
        <v>19</v>
      </c>
      <c r="I160" s="148" t="s">
        <v>364</v>
      </c>
    </row>
    <row r="161" spans="1:14" ht="30" x14ac:dyDescent="0.25">
      <c r="A161" s="454">
        <v>17501</v>
      </c>
      <c r="B161" s="148">
        <v>83111602</v>
      </c>
      <c r="C161" s="148">
        <v>10499</v>
      </c>
      <c r="D161" s="149" t="s">
        <v>32</v>
      </c>
      <c r="E161" s="148">
        <v>2</v>
      </c>
      <c r="F161" s="148" t="s">
        <v>20</v>
      </c>
      <c r="G161" s="342">
        <v>2500000</v>
      </c>
      <c r="H161" s="150" t="s">
        <v>19</v>
      </c>
      <c r="I161" s="148" t="s">
        <v>336</v>
      </c>
      <c r="N161" s="335"/>
    </row>
    <row r="162" spans="1:14" ht="30" x14ac:dyDescent="0.25">
      <c r="A162" s="454">
        <v>17501</v>
      </c>
      <c r="B162" s="148">
        <v>83111602</v>
      </c>
      <c r="C162" s="148">
        <v>10499</v>
      </c>
      <c r="D162" s="149" t="s">
        <v>32</v>
      </c>
      <c r="E162" s="148">
        <v>2</v>
      </c>
      <c r="F162" s="148" t="s">
        <v>20</v>
      </c>
      <c r="G162" s="342">
        <v>2500000</v>
      </c>
      <c r="H162" s="150" t="s">
        <v>19</v>
      </c>
      <c r="I162" s="148" t="s">
        <v>338</v>
      </c>
    </row>
    <row r="163" spans="1:14" ht="30" x14ac:dyDescent="0.25">
      <c r="A163" s="454">
        <v>17501</v>
      </c>
      <c r="B163" s="148">
        <v>83111602</v>
      </c>
      <c r="C163" s="148">
        <v>10499</v>
      </c>
      <c r="D163" s="149" t="s">
        <v>32</v>
      </c>
      <c r="E163" s="148">
        <v>2</v>
      </c>
      <c r="F163" s="148" t="s">
        <v>20</v>
      </c>
      <c r="G163" s="342">
        <v>2500000</v>
      </c>
      <c r="H163" s="150" t="s">
        <v>19</v>
      </c>
      <c r="I163" s="148" t="s">
        <v>340</v>
      </c>
    </row>
    <row r="164" spans="1:14" x14ac:dyDescent="0.25">
      <c r="A164" s="460">
        <v>17502</v>
      </c>
      <c r="B164" s="148">
        <v>83111602</v>
      </c>
      <c r="C164" s="148">
        <v>10499</v>
      </c>
      <c r="D164" s="149" t="s">
        <v>504</v>
      </c>
      <c r="E164" s="148">
        <v>12</v>
      </c>
      <c r="F164" s="148" t="s">
        <v>24</v>
      </c>
      <c r="G164" s="342">
        <f>70000*12</f>
        <v>840000</v>
      </c>
      <c r="H164" s="150" t="s">
        <v>19</v>
      </c>
      <c r="I164" s="148" t="s">
        <v>494</v>
      </c>
      <c r="M164" s="335">
        <f>SUM(G164:G165)</f>
        <v>973896</v>
      </c>
    </row>
    <row r="165" spans="1:14" x14ac:dyDescent="0.25">
      <c r="A165" s="460">
        <v>17502</v>
      </c>
      <c r="B165" s="148">
        <v>78181505</v>
      </c>
      <c r="C165" s="148">
        <v>10499</v>
      </c>
      <c r="D165" s="149" t="s">
        <v>505</v>
      </c>
      <c r="E165" s="148">
        <v>9</v>
      </c>
      <c r="F165" s="148" t="s">
        <v>24</v>
      </c>
      <c r="G165" s="342">
        <v>133896</v>
      </c>
      <c r="H165" s="150" t="s">
        <v>19</v>
      </c>
      <c r="I165" s="148" t="s">
        <v>506</v>
      </c>
      <c r="M165" s="335"/>
    </row>
    <row r="166" spans="1:14" x14ac:dyDescent="0.25">
      <c r="A166" s="325"/>
      <c r="B166" s="30"/>
      <c r="C166" s="31"/>
      <c r="D166" s="74"/>
      <c r="E166" s="30"/>
      <c r="F166" s="30"/>
      <c r="G166" s="341"/>
      <c r="H166" s="32"/>
      <c r="I166" s="29"/>
    </row>
    <row r="167" spans="1:14" x14ac:dyDescent="0.25">
      <c r="A167" s="81">
        <v>169</v>
      </c>
      <c r="B167" s="81"/>
      <c r="C167" s="81">
        <v>10501</v>
      </c>
      <c r="D167" s="100" t="s">
        <v>250</v>
      </c>
      <c r="E167" s="81"/>
      <c r="F167" s="81"/>
      <c r="G167" s="344">
        <f>SUM(G168:G173)</f>
        <v>2571260</v>
      </c>
      <c r="H167" s="82" t="s">
        <v>19</v>
      </c>
      <c r="I167" s="81"/>
      <c r="M167" s="91"/>
    </row>
    <row r="168" spans="1:14" x14ac:dyDescent="0.25">
      <c r="A168" s="325">
        <v>169</v>
      </c>
      <c r="B168" s="30">
        <v>90111502</v>
      </c>
      <c r="C168" s="30">
        <v>10501</v>
      </c>
      <c r="D168" s="74" t="s">
        <v>251</v>
      </c>
      <c r="E168" s="30">
        <v>50</v>
      </c>
      <c r="F168" s="30" t="s">
        <v>20</v>
      </c>
      <c r="G168" s="340">
        <v>201345</v>
      </c>
      <c r="H168" s="32" t="s">
        <v>19</v>
      </c>
      <c r="I168" s="38" t="s">
        <v>248</v>
      </c>
      <c r="M168" s="335"/>
    </row>
    <row r="169" spans="1:14" x14ac:dyDescent="0.25">
      <c r="A169" s="325">
        <v>169</v>
      </c>
      <c r="B169" s="30">
        <v>90111502</v>
      </c>
      <c r="C169" s="30">
        <v>10501</v>
      </c>
      <c r="D169" s="74" t="s">
        <v>251</v>
      </c>
      <c r="E169" s="30">
        <v>50</v>
      </c>
      <c r="F169" s="30" t="s">
        <v>20</v>
      </c>
      <c r="G169" s="340">
        <v>201345</v>
      </c>
      <c r="H169" s="32" t="s">
        <v>19</v>
      </c>
      <c r="I169" s="38" t="s">
        <v>339</v>
      </c>
      <c r="M169" s="335">
        <f>SUM(G168:G171)</f>
        <v>805380</v>
      </c>
    </row>
    <row r="170" spans="1:14" x14ac:dyDescent="0.25">
      <c r="A170" s="325">
        <v>169</v>
      </c>
      <c r="B170" s="30">
        <v>90111502</v>
      </c>
      <c r="C170" s="30">
        <v>10501</v>
      </c>
      <c r="D170" s="74" t="s">
        <v>251</v>
      </c>
      <c r="E170" s="30">
        <v>40</v>
      </c>
      <c r="F170" s="30" t="s">
        <v>20</v>
      </c>
      <c r="G170" s="340">
        <v>201345</v>
      </c>
      <c r="H170" s="32" t="s">
        <v>19</v>
      </c>
      <c r="I170" s="38" t="s">
        <v>338</v>
      </c>
    </row>
    <row r="171" spans="1:14" x14ac:dyDescent="0.25">
      <c r="A171" s="325">
        <v>169</v>
      </c>
      <c r="B171" s="30">
        <v>90111502</v>
      </c>
      <c r="C171" s="30">
        <v>10501</v>
      </c>
      <c r="D171" s="74" t="s">
        <v>251</v>
      </c>
      <c r="E171" s="30">
        <v>30</v>
      </c>
      <c r="F171" s="30" t="s">
        <v>20</v>
      </c>
      <c r="G171" s="340">
        <v>201345</v>
      </c>
      <c r="H171" s="32" t="s">
        <v>19</v>
      </c>
      <c r="I171" s="38" t="s">
        <v>340</v>
      </c>
    </row>
    <row r="172" spans="1:14" x14ac:dyDescent="0.25">
      <c r="A172" s="454">
        <v>17501</v>
      </c>
      <c r="B172" s="148">
        <v>78111899</v>
      </c>
      <c r="C172" s="156">
        <v>10501</v>
      </c>
      <c r="D172" s="149" t="s">
        <v>378</v>
      </c>
      <c r="E172" s="148">
        <v>100</v>
      </c>
      <c r="F172" s="148" t="s">
        <v>20</v>
      </c>
      <c r="G172" s="342">
        <v>1610000</v>
      </c>
      <c r="H172" s="150" t="s">
        <v>19</v>
      </c>
      <c r="I172" s="150" t="s">
        <v>338</v>
      </c>
      <c r="M172" s="335">
        <f>SUM(G172)</f>
        <v>1610000</v>
      </c>
    </row>
    <row r="173" spans="1:14" x14ac:dyDescent="0.25">
      <c r="A173" s="460">
        <v>17502</v>
      </c>
      <c r="B173" s="148">
        <v>78111809</v>
      </c>
      <c r="C173" s="156">
        <v>10501</v>
      </c>
      <c r="D173" s="149" t="s">
        <v>507</v>
      </c>
      <c r="E173" s="148">
        <v>12</v>
      </c>
      <c r="F173" s="148" t="s">
        <v>24</v>
      </c>
      <c r="G173" s="342">
        <v>155880</v>
      </c>
      <c r="H173" s="150" t="s">
        <v>19</v>
      </c>
      <c r="I173" s="150" t="s">
        <v>494</v>
      </c>
      <c r="M173" s="335">
        <f>SUM(G173:L173)</f>
        <v>155880</v>
      </c>
    </row>
    <row r="174" spans="1:14" x14ac:dyDescent="0.25">
      <c r="A174" s="81">
        <v>169</v>
      </c>
      <c r="B174" s="81"/>
      <c r="C174" s="81">
        <v>10502</v>
      </c>
      <c r="D174" s="100" t="s">
        <v>33</v>
      </c>
      <c r="E174" s="81"/>
      <c r="F174" s="81"/>
      <c r="G174" s="344">
        <f>SUM(G175:G208)</f>
        <v>182685073</v>
      </c>
      <c r="H174" s="82" t="s">
        <v>19</v>
      </c>
      <c r="I174" s="81"/>
      <c r="J174" s="44">
        <v>21500000</v>
      </c>
    </row>
    <row r="175" spans="1:14" x14ac:dyDescent="0.25">
      <c r="A175" s="325">
        <v>169</v>
      </c>
      <c r="B175" s="30">
        <v>90111501</v>
      </c>
      <c r="C175" s="31">
        <v>10502</v>
      </c>
      <c r="D175" s="74" t="s">
        <v>34</v>
      </c>
      <c r="E175" s="30">
        <v>50</v>
      </c>
      <c r="F175" s="30" t="s">
        <v>20</v>
      </c>
      <c r="G175" s="340">
        <v>1500000</v>
      </c>
      <c r="H175" s="32" t="s">
        <v>19</v>
      </c>
      <c r="I175" s="38" t="s">
        <v>248</v>
      </c>
      <c r="M175" s="335"/>
    </row>
    <row r="176" spans="1:14" x14ac:dyDescent="0.25">
      <c r="A176" s="325">
        <v>169</v>
      </c>
      <c r="B176" s="30">
        <v>90111501</v>
      </c>
      <c r="C176" s="31">
        <v>10502</v>
      </c>
      <c r="D176" s="74" t="s">
        <v>35</v>
      </c>
      <c r="E176" s="30">
        <v>50</v>
      </c>
      <c r="F176" s="30" t="s">
        <v>20</v>
      </c>
      <c r="G176" s="340">
        <v>1500000</v>
      </c>
      <c r="H176" s="32" t="s">
        <v>19</v>
      </c>
      <c r="I176" s="38" t="s">
        <v>339</v>
      </c>
    </row>
    <row r="177" spans="1:13" x14ac:dyDescent="0.25">
      <c r="A177" s="325">
        <v>169</v>
      </c>
      <c r="B177" s="30">
        <v>90111501</v>
      </c>
      <c r="C177" s="31">
        <v>10502</v>
      </c>
      <c r="D177" s="74" t="s">
        <v>35</v>
      </c>
      <c r="E177" s="30">
        <v>40</v>
      </c>
      <c r="F177" s="30" t="s">
        <v>20</v>
      </c>
      <c r="G177" s="340">
        <v>1500000</v>
      </c>
      <c r="H177" s="32" t="s">
        <v>19</v>
      </c>
      <c r="I177" s="38" t="s">
        <v>338</v>
      </c>
    </row>
    <row r="178" spans="1:13" x14ac:dyDescent="0.25">
      <c r="A178" s="325">
        <v>169</v>
      </c>
      <c r="B178" s="30">
        <v>90111501</v>
      </c>
      <c r="C178" s="31">
        <v>10502</v>
      </c>
      <c r="D178" s="74" t="s">
        <v>35</v>
      </c>
      <c r="E178" s="30">
        <v>30</v>
      </c>
      <c r="F178" s="30" t="s">
        <v>20</v>
      </c>
      <c r="G178" s="340">
        <v>1000000</v>
      </c>
      <c r="H178" s="32" t="s">
        <v>19</v>
      </c>
      <c r="I178" s="38" t="s">
        <v>340</v>
      </c>
    </row>
    <row r="179" spans="1:13" x14ac:dyDescent="0.25">
      <c r="A179" s="325">
        <v>169</v>
      </c>
      <c r="B179" s="30">
        <v>90111501</v>
      </c>
      <c r="C179" s="31">
        <v>10502</v>
      </c>
      <c r="D179" s="74" t="s">
        <v>36</v>
      </c>
      <c r="E179" s="30">
        <v>1</v>
      </c>
      <c r="F179" s="30" t="s">
        <v>20</v>
      </c>
      <c r="G179" s="340">
        <v>4000000</v>
      </c>
      <c r="H179" s="32" t="s">
        <v>19</v>
      </c>
      <c r="I179" s="38" t="s">
        <v>248</v>
      </c>
    </row>
    <row r="180" spans="1:13" x14ac:dyDescent="0.25">
      <c r="A180" s="325">
        <v>169</v>
      </c>
      <c r="B180" s="30">
        <v>90111501</v>
      </c>
      <c r="C180" s="31">
        <v>10502</v>
      </c>
      <c r="D180" s="74" t="s">
        <v>36</v>
      </c>
      <c r="E180" s="30">
        <v>1</v>
      </c>
      <c r="F180" s="30" t="s">
        <v>20</v>
      </c>
      <c r="G180" s="340">
        <v>4000000</v>
      </c>
      <c r="H180" s="32" t="s">
        <v>19</v>
      </c>
      <c r="I180" s="38" t="s">
        <v>339</v>
      </c>
    </row>
    <row r="181" spans="1:13" x14ac:dyDescent="0.25">
      <c r="A181" s="325">
        <v>169</v>
      </c>
      <c r="B181" s="30">
        <v>90111501</v>
      </c>
      <c r="C181" s="31">
        <v>10502</v>
      </c>
      <c r="D181" s="74" t="s">
        <v>36</v>
      </c>
      <c r="E181" s="30">
        <v>1</v>
      </c>
      <c r="F181" s="30" t="s">
        <v>20</v>
      </c>
      <c r="G181" s="340">
        <f>4000000-2500000</f>
        <v>1500000</v>
      </c>
      <c r="H181" s="32" t="s">
        <v>19</v>
      </c>
      <c r="I181" s="38" t="s">
        <v>338</v>
      </c>
      <c r="K181" s="39" t="s">
        <v>244</v>
      </c>
    </row>
    <row r="182" spans="1:13" x14ac:dyDescent="0.25">
      <c r="A182" s="325">
        <v>169</v>
      </c>
      <c r="B182" s="30">
        <v>90111501</v>
      </c>
      <c r="C182" s="31">
        <v>10502</v>
      </c>
      <c r="D182" s="74" t="s">
        <v>36</v>
      </c>
      <c r="E182" s="30">
        <v>1</v>
      </c>
      <c r="F182" s="30" t="s">
        <v>20</v>
      </c>
      <c r="G182" s="340">
        <v>1973091</v>
      </c>
      <c r="H182" s="32" t="s">
        <v>19</v>
      </c>
      <c r="I182" s="38" t="s">
        <v>340</v>
      </c>
      <c r="K182" s="39" t="s">
        <v>244</v>
      </c>
      <c r="M182" s="91">
        <f>SUM(G175:G182)</f>
        <v>16973091</v>
      </c>
    </row>
    <row r="183" spans="1:13" x14ac:dyDescent="0.25">
      <c r="A183" s="327">
        <v>170</v>
      </c>
      <c r="B183" s="123">
        <v>90101501</v>
      </c>
      <c r="C183" s="123">
        <v>10502</v>
      </c>
      <c r="D183" s="117" t="s">
        <v>353</v>
      </c>
      <c r="E183" s="124">
        <v>1</v>
      </c>
      <c r="F183" s="124" t="s">
        <v>354</v>
      </c>
      <c r="G183" s="340">
        <v>586240</v>
      </c>
      <c r="H183" s="125" t="s">
        <v>19</v>
      </c>
      <c r="I183" s="123" t="s">
        <v>337</v>
      </c>
      <c r="M183" s="335"/>
    </row>
    <row r="184" spans="1:13" x14ac:dyDescent="0.25">
      <c r="A184" s="327">
        <v>170</v>
      </c>
      <c r="B184" s="123">
        <v>90111501</v>
      </c>
      <c r="C184" s="123">
        <v>10502</v>
      </c>
      <c r="D184" s="117" t="s">
        <v>34</v>
      </c>
      <c r="E184" s="124">
        <v>1</v>
      </c>
      <c r="F184" s="124" t="s">
        <v>354</v>
      </c>
      <c r="G184" s="340">
        <v>1700000</v>
      </c>
      <c r="H184" s="125" t="s">
        <v>19</v>
      </c>
      <c r="I184" s="123" t="s">
        <v>339</v>
      </c>
      <c r="M184" s="335">
        <f>SUM(G183:G184)</f>
        <v>2286240</v>
      </c>
    </row>
    <row r="185" spans="1:13" x14ac:dyDescent="0.25">
      <c r="A185" s="454">
        <v>17501</v>
      </c>
      <c r="B185" s="148">
        <v>90111501</v>
      </c>
      <c r="C185" s="148">
        <v>10502</v>
      </c>
      <c r="D185" s="149" t="s">
        <v>34</v>
      </c>
      <c r="E185" s="148">
        <v>266</v>
      </c>
      <c r="F185" s="148" t="s">
        <v>20</v>
      </c>
      <c r="G185" s="342">
        <v>12000000</v>
      </c>
      <c r="H185" s="150" t="s">
        <v>19</v>
      </c>
      <c r="I185" s="148" t="s">
        <v>364</v>
      </c>
      <c r="M185" s="91"/>
    </row>
    <row r="186" spans="1:13" x14ac:dyDescent="0.25">
      <c r="A186" s="454">
        <v>17501</v>
      </c>
      <c r="B186" s="148">
        <v>90111501</v>
      </c>
      <c r="C186" s="148">
        <v>10502</v>
      </c>
      <c r="D186" s="149" t="s">
        <v>35</v>
      </c>
      <c r="E186" s="148">
        <v>204</v>
      </c>
      <c r="F186" s="148" t="s">
        <v>20</v>
      </c>
      <c r="G186" s="342">
        <v>12000000</v>
      </c>
      <c r="H186" s="150" t="s">
        <v>19</v>
      </c>
      <c r="I186" s="148" t="s">
        <v>336</v>
      </c>
    </row>
    <row r="187" spans="1:13" x14ac:dyDescent="0.25">
      <c r="A187" s="454">
        <v>17501</v>
      </c>
      <c r="B187" s="148">
        <v>90111501</v>
      </c>
      <c r="C187" s="148">
        <v>10502</v>
      </c>
      <c r="D187" s="149" t="s">
        <v>35</v>
      </c>
      <c r="E187" s="148">
        <v>52</v>
      </c>
      <c r="F187" s="148" t="s">
        <v>20</v>
      </c>
      <c r="G187" s="342">
        <v>8000000</v>
      </c>
      <c r="H187" s="150" t="s">
        <v>19</v>
      </c>
      <c r="I187" s="148" t="s">
        <v>338</v>
      </c>
    </row>
    <row r="188" spans="1:13" x14ac:dyDescent="0.25">
      <c r="A188" s="454">
        <v>17501</v>
      </c>
      <c r="B188" s="148">
        <v>90111501</v>
      </c>
      <c r="C188" s="148">
        <v>10502</v>
      </c>
      <c r="D188" s="149" t="s">
        <v>35</v>
      </c>
      <c r="E188" s="148">
        <v>52</v>
      </c>
      <c r="F188" s="148" t="s">
        <v>20</v>
      </c>
      <c r="G188" s="342">
        <v>8000000</v>
      </c>
      <c r="H188" s="150" t="s">
        <v>19</v>
      </c>
      <c r="I188" s="148" t="s">
        <v>340</v>
      </c>
    </row>
    <row r="189" spans="1:13" x14ac:dyDescent="0.25">
      <c r="A189" s="454">
        <v>17501</v>
      </c>
      <c r="B189" s="148">
        <v>90111501</v>
      </c>
      <c r="C189" s="148">
        <v>10502</v>
      </c>
      <c r="D189" s="149" t="s">
        <v>36</v>
      </c>
      <c r="E189" s="148">
        <v>1</v>
      </c>
      <c r="F189" s="148" t="s">
        <v>20</v>
      </c>
      <c r="G189" s="342">
        <v>4000000</v>
      </c>
      <c r="H189" s="150" t="s">
        <v>19</v>
      </c>
      <c r="I189" s="148" t="s">
        <v>364</v>
      </c>
    </row>
    <row r="190" spans="1:13" x14ac:dyDescent="0.25">
      <c r="A190" s="454">
        <v>17501</v>
      </c>
      <c r="B190" s="148">
        <v>90111501</v>
      </c>
      <c r="C190" s="148">
        <v>10502</v>
      </c>
      <c r="D190" s="149" t="s">
        <v>36</v>
      </c>
      <c r="E190" s="148">
        <v>1</v>
      </c>
      <c r="F190" s="148" t="s">
        <v>20</v>
      </c>
      <c r="G190" s="342">
        <v>4000000</v>
      </c>
      <c r="H190" s="150" t="s">
        <v>19</v>
      </c>
      <c r="I190" s="148" t="s">
        <v>336</v>
      </c>
    </row>
    <row r="191" spans="1:13" x14ac:dyDescent="0.25">
      <c r="A191" s="454">
        <v>17501</v>
      </c>
      <c r="B191" s="148">
        <v>90111501</v>
      </c>
      <c r="C191" s="148">
        <v>10502</v>
      </c>
      <c r="D191" s="149" t="s">
        <v>36</v>
      </c>
      <c r="E191" s="148">
        <v>1</v>
      </c>
      <c r="F191" s="148" t="s">
        <v>20</v>
      </c>
      <c r="G191" s="342">
        <v>4000000</v>
      </c>
      <c r="H191" s="150" t="s">
        <v>19</v>
      </c>
      <c r="I191" s="148" t="s">
        <v>338</v>
      </c>
      <c r="M191" s="335"/>
    </row>
    <row r="192" spans="1:13" x14ac:dyDescent="0.25">
      <c r="A192" s="454">
        <v>17501</v>
      </c>
      <c r="B192" s="148">
        <v>90111501</v>
      </c>
      <c r="C192" s="148">
        <v>10502</v>
      </c>
      <c r="D192" s="149" t="s">
        <v>36</v>
      </c>
      <c r="E192" s="148">
        <v>1</v>
      </c>
      <c r="F192" s="148" t="s">
        <v>20</v>
      </c>
      <c r="G192" s="342">
        <v>2589951</v>
      </c>
      <c r="H192" s="150" t="s">
        <v>19</v>
      </c>
      <c r="I192" s="148" t="s">
        <v>340</v>
      </c>
    </row>
    <row r="193" spans="1:13" x14ac:dyDescent="0.25">
      <c r="A193" s="454">
        <v>17501</v>
      </c>
      <c r="B193" s="148">
        <v>90101501</v>
      </c>
      <c r="C193" s="148">
        <v>10502</v>
      </c>
      <c r="D193" s="149" t="s">
        <v>36</v>
      </c>
      <c r="E193" s="148">
        <v>2191</v>
      </c>
      <c r="F193" s="148" t="s">
        <v>24</v>
      </c>
      <c r="G193" s="342">
        <v>45785791</v>
      </c>
      <c r="H193" s="150" t="s">
        <v>19</v>
      </c>
      <c r="I193" s="148" t="s">
        <v>364</v>
      </c>
    </row>
    <row r="194" spans="1:13" x14ac:dyDescent="0.25">
      <c r="A194" s="454">
        <v>17501</v>
      </c>
      <c r="B194" s="148">
        <v>90101501</v>
      </c>
      <c r="C194" s="148">
        <v>10502</v>
      </c>
      <c r="D194" s="149" t="s">
        <v>36</v>
      </c>
      <c r="E194" s="148">
        <v>2</v>
      </c>
      <c r="F194" s="148" t="s">
        <v>24</v>
      </c>
      <c r="G194" s="342">
        <f>23000000-12500000</f>
        <v>10500000</v>
      </c>
      <c r="H194" s="150" t="s">
        <v>19</v>
      </c>
      <c r="I194" s="148" t="s">
        <v>336</v>
      </c>
    </row>
    <row r="195" spans="1:13" x14ac:dyDescent="0.25">
      <c r="A195" s="454">
        <v>17501</v>
      </c>
      <c r="B195" s="148">
        <v>90101501</v>
      </c>
      <c r="C195" s="148">
        <v>10502</v>
      </c>
      <c r="D195" s="149" t="s">
        <v>379</v>
      </c>
      <c r="E195" s="148">
        <v>2</v>
      </c>
      <c r="F195" s="148" t="s">
        <v>20</v>
      </c>
      <c r="G195" s="342">
        <v>23000000</v>
      </c>
      <c r="H195" s="150" t="s">
        <v>19</v>
      </c>
      <c r="I195" s="148" t="s">
        <v>338</v>
      </c>
    </row>
    <row r="196" spans="1:13" x14ac:dyDescent="0.25">
      <c r="A196" s="454">
        <v>17501</v>
      </c>
      <c r="B196" s="148">
        <v>90101501</v>
      </c>
      <c r="C196" s="148">
        <v>10502</v>
      </c>
      <c r="D196" s="149" t="s">
        <v>379</v>
      </c>
      <c r="E196" s="148">
        <v>2</v>
      </c>
      <c r="F196" s="148" t="s">
        <v>20</v>
      </c>
      <c r="G196" s="342">
        <v>23000000</v>
      </c>
      <c r="H196" s="150" t="s">
        <v>19</v>
      </c>
      <c r="I196" s="148" t="s">
        <v>340</v>
      </c>
      <c r="M196" s="335">
        <f>SUM(G185:G196)</f>
        <v>156875742</v>
      </c>
    </row>
    <row r="197" spans="1:13" x14ac:dyDescent="0.25">
      <c r="A197" s="460">
        <v>17502</v>
      </c>
      <c r="B197" s="148">
        <v>90111501</v>
      </c>
      <c r="C197" s="148">
        <v>10502</v>
      </c>
      <c r="D197" s="149" t="s">
        <v>34</v>
      </c>
      <c r="E197" s="148">
        <v>10</v>
      </c>
      <c r="F197" s="148" t="s">
        <v>24</v>
      </c>
      <c r="G197" s="342">
        <f>30000*10</f>
        <v>300000</v>
      </c>
      <c r="H197" s="150" t="s">
        <v>19</v>
      </c>
      <c r="I197" s="148" t="s">
        <v>494</v>
      </c>
      <c r="M197" s="335"/>
    </row>
    <row r="198" spans="1:13" x14ac:dyDescent="0.25">
      <c r="A198" s="460">
        <v>17502</v>
      </c>
      <c r="B198" s="148">
        <v>90111501</v>
      </c>
      <c r="C198" s="148">
        <v>10502</v>
      </c>
      <c r="D198" s="149" t="s">
        <v>35</v>
      </c>
      <c r="E198" s="148">
        <v>10</v>
      </c>
      <c r="F198" s="148" t="s">
        <v>24</v>
      </c>
      <c r="G198" s="342">
        <f t="shared" ref="G198:G200" si="0">30000*10</f>
        <v>300000</v>
      </c>
      <c r="H198" s="150" t="s">
        <v>19</v>
      </c>
      <c r="I198" s="148" t="s">
        <v>494</v>
      </c>
    </row>
    <row r="199" spans="1:13" x14ac:dyDescent="0.25">
      <c r="A199" s="460">
        <v>17502</v>
      </c>
      <c r="B199" s="148">
        <v>90111501</v>
      </c>
      <c r="C199" s="148">
        <v>10502</v>
      </c>
      <c r="D199" s="149" t="s">
        <v>35</v>
      </c>
      <c r="E199" s="148">
        <v>10</v>
      </c>
      <c r="F199" s="148" t="s">
        <v>24</v>
      </c>
      <c r="G199" s="342">
        <f t="shared" si="0"/>
        <v>300000</v>
      </c>
      <c r="H199" s="150" t="s">
        <v>19</v>
      </c>
      <c r="I199" s="148" t="s">
        <v>494</v>
      </c>
    </row>
    <row r="200" spans="1:13" x14ac:dyDescent="0.25">
      <c r="A200" s="460">
        <v>17502</v>
      </c>
      <c r="B200" s="148">
        <v>90111501</v>
      </c>
      <c r="C200" s="148">
        <v>10502</v>
      </c>
      <c r="D200" s="149" t="s">
        <v>35</v>
      </c>
      <c r="E200" s="148">
        <v>10</v>
      </c>
      <c r="F200" s="148" t="s">
        <v>24</v>
      </c>
      <c r="G200" s="342">
        <f t="shared" si="0"/>
        <v>300000</v>
      </c>
      <c r="H200" s="150" t="s">
        <v>19</v>
      </c>
      <c r="I200" s="148" t="s">
        <v>494</v>
      </c>
    </row>
    <row r="201" spans="1:13" x14ac:dyDescent="0.25">
      <c r="A201" s="460">
        <v>17502</v>
      </c>
      <c r="B201" s="148">
        <v>90111501</v>
      </c>
      <c r="C201" s="148">
        <v>10502</v>
      </c>
      <c r="D201" s="149" t="s">
        <v>36</v>
      </c>
      <c r="E201" s="148">
        <v>30</v>
      </c>
      <c r="F201" s="148" t="s">
        <v>24</v>
      </c>
      <c r="G201" s="342">
        <f>3500*20*10-36378</f>
        <v>663622</v>
      </c>
      <c r="H201" s="150" t="s">
        <v>19</v>
      </c>
      <c r="I201" s="148" t="s">
        <v>494</v>
      </c>
    </row>
    <row r="202" spans="1:13" x14ac:dyDescent="0.25">
      <c r="A202" s="460">
        <v>17502</v>
      </c>
      <c r="B202" s="148">
        <v>90111501</v>
      </c>
      <c r="C202" s="148">
        <v>10502</v>
      </c>
      <c r="D202" s="149" t="s">
        <v>36</v>
      </c>
      <c r="E202" s="148">
        <v>30</v>
      </c>
      <c r="F202" s="148" t="s">
        <v>24</v>
      </c>
      <c r="G202" s="342">
        <f>3500*18*10</f>
        <v>630000</v>
      </c>
      <c r="H202" s="150" t="s">
        <v>19</v>
      </c>
      <c r="I202" s="148" t="s">
        <v>494</v>
      </c>
    </row>
    <row r="203" spans="1:13" x14ac:dyDescent="0.25">
      <c r="A203" s="460">
        <v>17502</v>
      </c>
      <c r="B203" s="148">
        <v>90111501</v>
      </c>
      <c r="C203" s="148">
        <v>10502</v>
      </c>
      <c r="D203" s="149" t="s">
        <v>36</v>
      </c>
      <c r="E203" s="148">
        <v>30</v>
      </c>
      <c r="F203" s="148" t="s">
        <v>24</v>
      </c>
      <c r="G203" s="342">
        <f>3500*18*10</f>
        <v>630000</v>
      </c>
      <c r="H203" s="150" t="s">
        <v>19</v>
      </c>
      <c r="I203" s="148" t="s">
        <v>494</v>
      </c>
      <c r="M203" s="335"/>
    </row>
    <row r="204" spans="1:13" x14ac:dyDescent="0.25">
      <c r="A204" s="460">
        <v>17502</v>
      </c>
      <c r="B204" s="148">
        <v>90111501</v>
      </c>
      <c r="C204" s="148">
        <v>10502</v>
      </c>
      <c r="D204" s="149" t="s">
        <v>36</v>
      </c>
      <c r="E204" s="148">
        <v>30</v>
      </c>
      <c r="F204" s="148" t="s">
        <v>24</v>
      </c>
      <c r="G204" s="342">
        <f>3500*20*6+72000</f>
        <v>492000</v>
      </c>
      <c r="H204" s="150" t="s">
        <v>19</v>
      </c>
      <c r="I204" s="148" t="s">
        <v>494</v>
      </c>
    </row>
    <row r="205" spans="1:13" x14ac:dyDescent="0.25">
      <c r="A205" s="460">
        <v>17502</v>
      </c>
      <c r="B205" s="148">
        <v>90101501</v>
      </c>
      <c r="C205" s="148">
        <v>10502</v>
      </c>
      <c r="D205" s="149" t="s">
        <v>36</v>
      </c>
      <c r="E205" s="148">
        <v>30</v>
      </c>
      <c r="F205" s="148" t="s">
        <v>24</v>
      </c>
      <c r="G205" s="342">
        <f>9000*8*10-53622</f>
        <v>666378</v>
      </c>
      <c r="H205" s="150" t="s">
        <v>19</v>
      </c>
      <c r="I205" s="148" t="s">
        <v>494</v>
      </c>
    </row>
    <row r="206" spans="1:13" x14ac:dyDescent="0.25">
      <c r="A206" s="460">
        <v>17502</v>
      </c>
      <c r="B206" s="148">
        <v>90101501</v>
      </c>
      <c r="C206" s="148">
        <v>10502</v>
      </c>
      <c r="D206" s="149" t="s">
        <v>36</v>
      </c>
      <c r="E206" s="148">
        <v>30</v>
      </c>
      <c r="F206" s="148" t="s">
        <v>24</v>
      </c>
      <c r="G206" s="342">
        <f>9000*8*9</f>
        <v>648000</v>
      </c>
      <c r="H206" s="150" t="s">
        <v>19</v>
      </c>
      <c r="I206" s="148" t="s">
        <v>494</v>
      </c>
    </row>
    <row r="207" spans="1:13" x14ac:dyDescent="0.25">
      <c r="A207" s="460">
        <v>17502</v>
      </c>
      <c r="B207" s="148">
        <v>90101501</v>
      </c>
      <c r="C207" s="148">
        <v>10502</v>
      </c>
      <c r="D207" s="149" t="s">
        <v>379</v>
      </c>
      <c r="E207" s="148">
        <v>30</v>
      </c>
      <c r="F207" s="148" t="s">
        <v>24</v>
      </c>
      <c r="G207" s="342">
        <f t="shared" ref="G207:G208" si="1">9000*10*9</f>
        <v>810000</v>
      </c>
      <c r="H207" s="150" t="s">
        <v>19</v>
      </c>
      <c r="I207" s="148" t="s">
        <v>494</v>
      </c>
    </row>
    <row r="208" spans="1:13" x14ac:dyDescent="0.25">
      <c r="A208" s="460">
        <v>17502</v>
      </c>
      <c r="B208" s="148">
        <v>90101501</v>
      </c>
      <c r="C208" s="148">
        <v>10502</v>
      </c>
      <c r="D208" s="149" t="s">
        <v>379</v>
      </c>
      <c r="E208" s="148">
        <v>30</v>
      </c>
      <c r="F208" s="148" t="s">
        <v>24</v>
      </c>
      <c r="G208" s="342">
        <f t="shared" si="1"/>
        <v>810000</v>
      </c>
      <c r="H208" s="150" t="s">
        <v>19</v>
      </c>
      <c r="I208" s="148" t="s">
        <v>494</v>
      </c>
      <c r="M208" s="335">
        <f>SUM(G197:G208)</f>
        <v>6550000</v>
      </c>
    </row>
    <row r="209" spans="1:13" x14ac:dyDescent="0.25">
      <c r="A209" s="327"/>
      <c r="B209" s="123"/>
      <c r="C209" s="123"/>
      <c r="D209" s="117"/>
      <c r="E209" s="124"/>
      <c r="F209" s="124"/>
      <c r="G209" s="340"/>
      <c r="H209" s="125"/>
      <c r="I209" s="123"/>
    </row>
    <row r="210" spans="1:13" x14ac:dyDescent="0.25">
      <c r="A210" s="81">
        <v>169</v>
      </c>
      <c r="B210" s="81"/>
      <c r="C210" s="96">
        <v>10601</v>
      </c>
      <c r="D210" s="100" t="s">
        <v>168</v>
      </c>
      <c r="E210" s="81"/>
      <c r="F210" s="81"/>
      <c r="G210" s="339">
        <f>SUM(G211:G217)</f>
        <v>234181699</v>
      </c>
      <c r="H210" s="82" t="s">
        <v>19</v>
      </c>
      <c r="I210" s="81"/>
      <c r="J210" s="44">
        <v>224961699</v>
      </c>
    </row>
    <row r="211" spans="1:13" x14ac:dyDescent="0.25">
      <c r="A211" s="325">
        <v>169</v>
      </c>
      <c r="B211" s="30">
        <v>64122003</v>
      </c>
      <c r="C211" s="31">
        <v>10601</v>
      </c>
      <c r="D211" s="74" t="s">
        <v>169</v>
      </c>
      <c r="E211" s="30">
        <v>1</v>
      </c>
      <c r="F211" s="30" t="s">
        <v>20</v>
      </c>
      <c r="G211" s="340">
        <v>100000000</v>
      </c>
      <c r="H211" s="35" t="s">
        <v>19</v>
      </c>
      <c r="I211" s="38" t="s">
        <v>248</v>
      </c>
    </row>
    <row r="212" spans="1:13" x14ac:dyDescent="0.25">
      <c r="A212" s="325">
        <v>169</v>
      </c>
      <c r="B212" s="30">
        <v>84131503</v>
      </c>
      <c r="C212" s="31">
        <v>10601</v>
      </c>
      <c r="D212" s="74" t="s">
        <v>170</v>
      </c>
      <c r="E212" s="30">
        <v>1</v>
      </c>
      <c r="F212" s="30" t="s">
        <v>20</v>
      </c>
      <c r="G212" s="340">
        <v>50000000</v>
      </c>
      <c r="H212" s="35" t="s">
        <v>19</v>
      </c>
      <c r="I212" s="38" t="s">
        <v>339</v>
      </c>
      <c r="K212" s="39" t="s">
        <v>245</v>
      </c>
    </row>
    <row r="213" spans="1:13" x14ac:dyDescent="0.25">
      <c r="A213" s="325">
        <v>169</v>
      </c>
      <c r="B213" s="30">
        <v>93151699</v>
      </c>
      <c r="C213" s="31">
        <v>10601</v>
      </c>
      <c r="D213" s="74" t="s">
        <v>171</v>
      </c>
      <c r="E213" s="30">
        <v>1</v>
      </c>
      <c r="F213" s="30" t="s">
        <v>20</v>
      </c>
      <c r="G213" s="340">
        <v>50000000</v>
      </c>
      <c r="H213" s="35" t="s">
        <v>19</v>
      </c>
      <c r="I213" s="38" t="s">
        <v>338</v>
      </c>
    </row>
    <row r="214" spans="1:13" x14ac:dyDescent="0.25">
      <c r="A214" s="325">
        <v>169</v>
      </c>
      <c r="B214" s="30">
        <v>93151699</v>
      </c>
      <c r="C214" s="31">
        <v>10601</v>
      </c>
      <c r="D214" s="74" t="s">
        <v>172</v>
      </c>
      <c r="E214" s="30">
        <v>1</v>
      </c>
      <c r="F214" s="30" t="s">
        <v>20</v>
      </c>
      <c r="G214" s="340">
        <v>24961699</v>
      </c>
      <c r="H214" s="35" t="s">
        <v>19</v>
      </c>
      <c r="I214" s="38" t="s">
        <v>340</v>
      </c>
      <c r="M214" s="335"/>
    </row>
    <row r="215" spans="1:13" x14ac:dyDescent="0.25">
      <c r="A215" s="460">
        <v>17502</v>
      </c>
      <c r="B215" s="30">
        <v>84131503</v>
      </c>
      <c r="C215" s="31">
        <v>10601</v>
      </c>
      <c r="D215" s="74" t="s">
        <v>508</v>
      </c>
      <c r="E215" s="30">
        <v>1</v>
      </c>
      <c r="F215" s="30" t="s">
        <v>509</v>
      </c>
      <c r="G215" s="340">
        <f>12000000-2000000-2480877</f>
        <v>7519123</v>
      </c>
      <c r="H215" s="35" t="s">
        <v>19</v>
      </c>
      <c r="I215" s="38" t="s">
        <v>510</v>
      </c>
      <c r="M215" s="335">
        <f>SUM(G211:G214)</f>
        <v>224961699</v>
      </c>
    </row>
    <row r="216" spans="1:13" x14ac:dyDescent="0.25">
      <c r="A216" s="460">
        <v>17502</v>
      </c>
      <c r="B216" s="30">
        <v>71161202</v>
      </c>
      <c r="C216" s="31">
        <v>10601</v>
      </c>
      <c r="D216" s="74" t="s">
        <v>511</v>
      </c>
      <c r="E216" s="30">
        <v>1</v>
      </c>
      <c r="F216" s="30" t="s">
        <v>20</v>
      </c>
      <c r="G216" s="340">
        <f>33000*11</f>
        <v>363000</v>
      </c>
      <c r="H216" s="35" t="s">
        <v>19</v>
      </c>
      <c r="I216" s="38" t="s">
        <v>512</v>
      </c>
      <c r="M216" s="335"/>
    </row>
    <row r="217" spans="1:13" x14ac:dyDescent="0.25">
      <c r="A217" s="460">
        <v>17502</v>
      </c>
      <c r="B217" s="30">
        <v>84131503</v>
      </c>
      <c r="C217" s="31">
        <v>10601</v>
      </c>
      <c r="D217" s="74" t="s">
        <v>513</v>
      </c>
      <c r="E217" s="30">
        <v>1</v>
      </c>
      <c r="F217" s="30" t="s">
        <v>509</v>
      </c>
      <c r="G217" s="340">
        <f>1500000-162123</f>
        <v>1337877</v>
      </c>
      <c r="H217" s="35" t="s">
        <v>19</v>
      </c>
      <c r="I217" s="38" t="s">
        <v>510</v>
      </c>
      <c r="M217" s="335">
        <f>SUM(G215:G217)</f>
        <v>9220000</v>
      </c>
    </row>
    <row r="218" spans="1:13" x14ac:dyDescent="0.25">
      <c r="A218" s="325"/>
      <c r="B218" s="30"/>
      <c r="C218" s="31"/>
      <c r="D218" s="74"/>
      <c r="E218" s="30"/>
      <c r="F218" s="30"/>
      <c r="G218" s="340"/>
      <c r="H218" s="35"/>
      <c r="I218" s="38"/>
    </row>
    <row r="219" spans="1:13" x14ac:dyDescent="0.25">
      <c r="A219" s="453">
        <v>17501</v>
      </c>
      <c r="B219" s="81"/>
      <c r="C219" s="96">
        <v>10701</v>
      </c>
      <c r="D219" s="100" t="s">
        <v>380</v>
      </c>
      <c r="E219" s="81"/>
      <c r="F219" s="81"/>
      <c r="G219" s="339">
        <f>SUM(G220:G220)</f>
        <v>2000000</v>
      </c>
      <c r="H219" s="82" t="s">
        <v>19</v>
      </c>
      <c r="I219" s="81"/>
    </row>
    <row r="220" spans="1:13" ht="30" x14ac:dyDescent="0.25">
      <c r="A220" s="454">
        <v>17501</v>
      </c>
      <c r="B220" s="148">
        <v>90101603</v>
      </c>
      <c r="C220" s="148">
        <v>10701</v>
      </c>
      <c r="D220" s="149" t="s">
        <v>381</v>
      </c>
      <c r="E220" s="148">
        <v>6</v>
      </c>
      <c r="F220" s="148" t="s">
        <v>24</v>
      </c>
      <c r="G220" s="342">
        <v>2000000</v>
      </c>
      <c r="H220" s="150" t="s">
        <v>19</v>
      </c>
      <c r="I220" s="148" t="s">
        <v>336</v>
      </c>
      <c r="M220" s="335">
        <f>+G220</f>
        <v>2000000</v>
      </c>
    </row>
    <row r="221" spans="1:13" x14ac:dyDescent="0.25">
      <c r="A221" s="81">
        <v>169</v>
      </c>
      <c r="B221" s="81"/>
      <c r="C221" s="96">
        <v>10801</v>
      </c>
      <c r="D221" s="100" t="s">
        <v>37</v>
      </c>
      <c r="E221" s="81"/>
      <c r="F221" s="81"/>
      <c r="G221" s="344">
        <f>SUM(G222:G238)</f>
        <v>232700720</v>
      </c>
      <c r="H221" s="82" t="s">
        <v>19</v>
      </c>
      <c r="I221" s="81"/>
      <c r="J221" s="44">
        <v>24000000</v>
      </c>
    </row>
    <row r="222" spans="1:13" x14ac:dyDescent="0.25">
      <c r="A222" s="325">
        <v>169</v>
      </c>
      <c r="B222" s="30">
        <v>72101507</v>
      </c>
      <c r="C222" s="31">
        <v>10801</v>
      </c>
      <c r="D222" s="74" t="s">
        <v>173</v>
      </c>
      <c r="E222" s="30">
        <v>1</v>
      </c>
      <c r="F222" s="30" t="s">
        <v>20</v>
      </c>
      <c r="G222" s="340">
        <v>5250000</v>
      </c>
      <c r="H222" s="32" t="s">
        <v>19</v>
      </c>
      <c r="I222" s="38" t="s">
        <v>339</v>
      </c>
      <c r="M222" s="335"/>
    </row>
    <row r="223" spans="1:13" x14ac:dyDescent="0.25">
      <c r="A223" s="325">
        <v>169</v>
      </c>
      <c r="B223" s="30">
        <v>72101507</v>
      </c>
      <c r="C223" s="31">
        <v>10801</v>
      </c>
      <c r="D223" s="74" t="s">
        <v>173</v>
      </c>
      <c r="E223" s="30">
        <v>1</v>
      </c>
      <c r="F223" s="30" t="s">
        <v>174</v>
      </c>
      <c r="G223" s="340">
        <v>5250000</v>
      </c>
      <c r="H223" s="32" t="s">
        <v>19</v>
      </c>
      <c r="I223" s="38" t="s">
        <v>339</v>
      </c>
    </row>
    <row r="224" spans="1:13" x14ac:dyDescent="0.25">
      <c r="A224" s="325">
        <v>169</v>
      </c>
      <c r="B224" s="30">
        <v>72101507</v>
      </c>
      <c r="C224" s="31">
        <v>10801</v>
      </c>
      <c r="D224" s="74" t="s">
        <v>173</v>
      </c>
      <c r="E224" s="30">
        <v>1</v>
      </c>
      <c r="F224" s="30" t="s">
        <v>20</v>
      </c>
      <c r="G224" s="340">
        <v>5250000</v>
      </c>
      <c r="H224" s="32" t="s">
        <v>19</v>
      </c>
      <c r="I224" s="38" t="s">
        <v>338</v>
      </c>
    </row>
    <row r="225" spans="1:13" x14ac:dyDescent="0.25">
      <c r="A225" s="325">
        <v>169</v>
      </c>
      <c r="B225" s="30">
        <v>72101507</v>
      </c>
      <c r="C225" s="31">
        <v>10801</v>
      </c>
      <c r="D225" s="74" t="s">
        <v>173</v>
      </c>
      <c r="E225" s="30">
        <v>1</v>
      </c>
      <c r="F225" s="30" t="s">
        <v>20</v>
      </c>
      <c r="G225" s="340">
        <v>5250000</v>
      </c>
      <c r="H225" s="32" t="s">
        <v>19</v>
      </c>
      <c r="I225" s="38" t="s">
        <v>340</v>
      </c>
    </row>
    <row r="226" spans="1:13" x14ac:dyDescent="0.25">
      <c r="A226" s="325">
        <v>169</v>
      </c>
      <c r="B226" s="30">
        <v>72101506</v>
      </c>
      <c r="C226" s="31">
        <v>10801</v>
      </c>
      <c r="D226" s="74" t="s">
        <v>175</v>
      </c>
      <c r="E226" s="30">
        <v>3</v>
      </c>
      <c r="F226" s="30" t="s">
        <v>20</v>
      </c>
      <c r="G226" s="340">
        <v>500000</v>
      </c>
      <c r="H226" s="32" t="s">
        <v>19</v>
      </c>
      <c r="I226" s="38" t="s">
        <v>339</v>
      </c>
    </row>
    <row r="227" spans="1:13" x14ac:dyDescent="0.25">
      <c r="A227" s="325">
        <v>169</v>
      </c>
      <c r="B227" s="30">
        <v>72101506</v>
      </c>
      <c r="C227" s="31">
        <v>10801</v>
      </c>
      <c r="D227" s="74" t="s">
        <v>175</v>
      </c>
      <c r="E227" s="30">
        <v>3</v>
      </c>
      <c r="F227" s="30" t="s">
        <v>20</v>
      </c>
      <c r="G227" s="340">
        <v>500000</v>
      </c>
      <c r="H227" s="32" t="s">
        <v>19</v>
      </c>
      <c r="I227" s="38" t="s">
        <v>339</v>
      </c>
    </row>
    <row r="228" spans="1:13" x14ac:dyDescent="0.25">
      <c r="A228" s="325">
        <v>169</v>
      </c>
      <c r="B228" s="30">
        <v>72101506</v>
      </c>
      <c r="C228" s="31">
        <v>10801</v>
      </c>
      <c r="D228" s="74" t="s">
        <v>175</v>
      </c>
      <c r="E228" s="30">
        <v>3</v>
      </c>
      <c r="F228" s="30" t="s">
        <v>20</v>
      </c>
      <c r="G228" s="340">
        <v>500000</v>
      </c>
      <c r="H228" s="32" t="s">
        <v>19</v>
      </c>
      <c r="I228" s="38" t="s">
        <v>338</v>
      </c>
    </row>
    <row r="229" spans="1:13" x14ac:dyDescent="0.25">
      <c r="A229" s="325">
        <v>169</v>
      </c>
      <c r="B229" s="30">
        <v>72101506</v>
      </c>
      <c r="C229" s="31">
        <v>10801</v>
      </c>
      <c r="D229" s="74" t="s">
        <v>175</v>
      </c>
      <c r="E229" s="30">
        <v>3</v>
      </c>
      <c r="F229" s="30" t="s">
        <v>20</v>
      </c>
      <c r="G229" s="340">
        <v>500000</v>
      </c>
      <c r="H229" s="32" t="s">
        <v>19</v>
      </c>
      <c r="I229" s="38" t="s">
        <v>340</v>
      </c>
    </row>
    <row r="230" spans="1:13" x14ac:dyDescent="0.25">
      <c r="A230" s="325">
        <v>169</v>
      </c>
      <c r="B230" s="30">
        <v>72154055</v>
      </c>
      <c r="C230" s="31">
        <v>10801</v>
      </c>
      <c r="D230" s="74" t="s">
        <v>176</v>
      </c>
      <c r="E230" s="30">
        <v>1</v>
      </c>
      <c r="F230" s="30" t="s">
        <v>20</v>
      </c>
      <c r="G230" s="340">
        <v>250000</v>
      </c>
      <c r="H230" s="32" t="s">
        <v>19</v>
      </c>
      <c r="I230" s="38" t="s">
        <v>339</v>
      </c>
    </row>
    <row r="231" spans="1:13" x14ac:dyDescent="0.25">
      <c r="A231" s="325">
        <v>169</v>
      </c>
      <c r="B231" s="30">
        <v>72154055</v>
      </c>
      <c r="C231" s="31">
        <v>10801</v>
      </c>
      <c r="D231" s="74" t="s">
        <v>176</v>
      </c>
      <c r="E231" s="30">
        <v>1</v>
      </c>
      <c r="F231" s="30" t="s">
        <v>20</v>
      </c>
      <c r="G231" s="340">
        <v>250000</v>
      </c>
      <c r="H231" s="32" t="s">
        <v>19</v>
      </c>
      <c r="I231" s="38" t="s">
        <v>339</v>
      </c>
    </row>
    <row r="232" spans="1:13" x14ac:dyDescent="0.25">
      <c r="A232" s="325">
        <v>169</v>
      </c>
      <c r="B232" s="30">
        <v>72154055</v>
      </c>
      <c r="C232" s="31">
        <v>10801</v>
      </c>
      <c r="D232" s="74" t="s">
        <v>176</v>
      </c>
      <c r="E232" s="30">
        <v>1</v>
      </c>
      <c r="F232" s="30" t="s">
        <v>20</v>
      </c>
      <c r="G232" s="340">
        <v>250000</v>
      </c>
      <c r="H232" s="32" t="s">
        <v>19</v>
      </c>
      <c r="I232" s="38" t="s">
        <v>338</v>
      </c>
    </row>
    <row r="233" spans="1:13" x14ac:dyDescent="0.25">
      <c r="A233" s="325">
        <v>169</v>
      </c>
      <c r="B233" s="30">
        <v>72154055</v>
      </c>
      <c r="C233" s="31">
        <v>10801</v>
      </c>
      <c r="D233" s="74" t="s">
        <v>176</v>
      </c>
      <c r="E233" s="30">
        <v>1</v>
      </c>
      <c r="F233" s="30" t="s">
        <v>20</v>
      </c>
      <c r="G233" s="340">
        <v>250000</v>
      </c>
      <c r="H233" s="32" t="s">
        <v>19</v>
      </c>
      <c r="I233" s="38" t="s">
        <v>340</v>
      </c>
      <c r="M233" s="335">
        <f>SUM(G222:G233)</f>
        <v>24000000</v>
      </c>
    </row>
    <row r="234" spans="1:13" x14ac:dyDescent="0.25">
      <c r="A234" s="454">
        <v>17501</v>
      </c>
      <c r="B234" s="148">
        <v>72101507</v>
      </c>
      <c r="C234" s="148">
        <v>10801</v>
      </c>
      <c r="D234" s="149" t="s">
        <v>37</v>
      </c>
      <c r="E234" s="148">
        <v>4</v>
      </c>
      <c r="F234" s="148" t="s">
        <v>20</v>
      </c>
      <c r="G234" s="342">
        <v>41181685</v>
      </c>
      <c r="H234" s="150" t="s">
        <v>19</v>
      </c>
      <c r="I234" s="148" t="s">
        <v>364</v>
      </c>
    </row>
    <row r="235" spans="1:13" x14ac:dyDescent="0.25">
      <c r="A235" s="454">
        <v>17501</v>
      </c>
      <c r="B235" s="148">
        <v>72101507</v>
      </c>
      <c r="C235" s="148">
        <v>10801</v>
      </c>
      <c r="D235" s="149" t="s">
        <v>37</v>
      </c>
      <c r="E235" s="148">
        <v>4</v>
      </c>
      <c r="F235" s="148" t="s">
        <v>20</v>
      </c>
      <c r="G235" s="342">
        <v>55473090</v>
      </c>
      <c r="H235" s="150" t="s">
        <v>19</v>
      </c>
      <c r="I235" s="148" t="s">
        <v>336</v>
      </c>
    </row>
    <row r="236" spans="1:13" x14ac:dyDescent="0.25">
      <c r="A236" s="454">
        <v>17501</v>
      </c>
      <c r="B236" s="148">
        <v>72101507</v>
      </c>
      <c r="C236" s="148">
        <v>10801</v>
      </c>
      <c r="D236" s="149" t="s">
        <v>37</v>
      </c>
      <c r="E236" s="148">
        <v>4</v>
      </c>
      <c r="F236" s="148" t="s">
        <v>20</v>
      </c>
      <c r="G236" s="342">
        <v>55473090</v>
      </c>
      <c r="H236" s="150" t="s">
        <v>19</v>
      </c>
      <c r="I236" s="148" t="s">
        <v>338</v>
      </c>
      <c r="M236" s="335"/>
    </row>
    <row r="237" spans="1:13" x14ac:dyDescent="0.25">
      <c r="A237" s="454">
        <v>17501</v>
      </c>
      <c r="B237" s="148">
        <v>72101507</v>
      </c>
      <c r="C237" s="148">
        <v>10801</v>
      </c>
      <c r="D237" s="149" t="s">
        <v>37</v>
      </c>
      <c r="E237" s="148">
        <v>4</v>
      </c>
      <c r="F237" s="148" t="s">
        <v>20</v>
      </c>
      <c r="G237" s="342">
        <v>55473089</v>
      </c>
      <c r="H237" s="150" t="s">
        <v>19</v>
      </c>
      <c r="I237" s="148" t="s">
        <v>340</v>
      </c>
      <c r="M237" s="91">
        <f>SUM(G234:G237)</f>
        <v>207600954</v>
      </c>
    </row>
    <row r="238" spans="1:13" x14ac:dyDescent="0.25">
      <c r="A238" s="460">
        <v>17502</v>
      </c>
      <c r="B238" s="30">
        <v>72101507</v>
      </c>
      <c r="C238" s="31">
        <v>10801</v>
      </c>
      <c r="D238" s="74" t="s">
        <v>37</v>
      </c>
      <c r="E238" s="30">
        <v>1</v>
      </c>
      <c r="F238" s="30" t="s">
        <v>20</v>
      </c>
      <c r="G238" s="340">
        <v>1099766</v>
      </c>
      <c r="H238" s="35" t="s">
        <v>19</v>
      </c>
      <c r="I238" s="38" t="s">
        <v>514</v>
      </c>
      <c r="M238" s="91">
        <f>SUM(G238)</f>
        <v>1099766</v>
      </c>
    </row>
    <row r="239" spans="1:13" x14ac:dyDescent="0.25">
      <c r="A239" s="325"/>
      <c r="B239" s="30"/>
      <c r="C239" s="31"/>
      <c r="D239" s="74"/>
      <c r="E239" s="30"/>
      <c r="F239" s="30"/>
      <c r="G239" s="340"/>
      <c r="H239" s="32"/>
      <c r="I239" s="38"/>
    </row>
    <row r="240" spans="1:13" ht="30" x14ac:dyDescent="0.25">
      <c r="A240" s="81">
        <v>169</v>
      </c>
      <c r="B240" s="81"/>
      <c r="C240" s="96">
        <v>10804</v>
      </c>
      <c r="D240" s="100" t="s">
        <v>177</v>
      </c>
      <c r="E240" s="81"/>
      <c r="F240" s="81"/>
      <c r="G240" s="344">
        <f>SUM(G241)</f>
        <v>1500000</v>
      </c>
      <c r="H240" s="82" t="s">
        <v>19</v>
      </c>
      <c r="I240" s="81"/>
      <c r="J240" s="44">
        <v>1500000</v>
      </c>
    </row>
    <row r="241" spans="1:14" ht="30" x14ac:dyDescent="0.25">
      <c r="A241" s="325">
        <v>169</v>
      </c>
      <c r="B241" s="30">
        <v>81101701</v>
      </c>
      <c r="C241" s="31">
        <v>10804</v>
      </c>
      <c r="D241" s="74" t="s">
        <v>177</v>
      </c>
      <c r="E241" s="30">
        <v>1</v>
      </c>
      <c r="F241" s="30" t="s">
        <v>20</v>
      </c>
      <c r="G241" s="340">
        <v>1500000</v>
      </c>
      <c r="H241" s="32" t="s">
        <v>19</v>
      </c>
      <c r="I241" s="38" t="s">
        <v>339</v>
      </c>
      <c r="M241" s="335">
        <f>+G240</f>
        <v>1500000</v>
      </c>
    </row>
    <row r="242" spans="1:14" ht="30" x14ac:dyDescent="0.25">
      <c r="A242" s="81">
        <v>169</v>
      </c>
      <c r="B242" s="81"/>
      <c r="C242" s="96">
        <v>10805</v>
      </c>
      <c r="D242" s="100" t="s">
        <v>38</v>
      </c>
      <c r="E242" s="81"/>
      <c r="F242" s="81"/>
      <c r="G242" s="339">
        <f>SUM(G243:G254)</f>
        <v>154046848</v>
      </c>
      <c r="H242" s="82" t="s">
        <v>19</v>
      </c>
      <c r="I242" s="81"/>
      <c r="J242" s="44">
        <v>18972143</v>
      </c>
    </row>
    <row r="243" spans="1:14" ht="30" x14ac:dyDescent="0.25">
      <c r="A243" s="325">
        <v>169</v>
      </c>
      <c r="B243" s="30">
        <v>78181507</v>
      </c>
      <c r="C243" s="31">
        <v>10805</v>
      </c>
      <c r="D243" s="74" t="s">
        <v>178</v>
      </c>
      <c r="E243" s="30">
        <v>1</v>
      </c>
      <c r="F243" s="30" t="s">
        <v>20</v>
      </c>
      <c r="G243" s="340">
        <v>4743035</v>
      </c>
      <c r="H243" s="32" t="s">
        <v>19</v>
      </c>
      <c r="I243" s="38" t="s">
        <v>248</v>
      </c>
      <c r="M243" s="335"/>
    </row>
    <row r="244" spans="1:14" ht="30" x14ac:dyDescent="0.25">
      <c r="A244" s="325">
        <v>169</v>
      </c>
      <c r="B244" s="30">
        <v>78181507</v>
      </c>
      <c r="C244" s="31">
        <v>10805</v>
      </c>
      <c r="D244" s="74" t="s">
        <v>178</v>
      </c>
      <c r="E244" s="30">
        <v>1</v>
      </c>
      <c r="F244" s="30" t="s">
        <v>20</v>
      </c>
      <c r="G244" s="340">
        <v>4743035</v>
      </c>
      <c r="H244" s="32" t="s">
        <v>19</v>
      </c>
      <c r="I244" s="38" t="s">
        <v>339</v>
      </c>
    </row>
    <row r="245" spans="1:14" ht="30" x14ac:dyDescent="0.25">
      <c r="A245" s="325">
        <v>169</v>
      </c>
      <c r="B245" s="30">
        <v>78181507</v>
      </c>
      <c r="C245" s="31">
        <v>10805</v>
      </c>
      <c r="D245" s="74" t="s">
        <v>178</v>
      </c>
      <c r="E245" s="30">
        <v>1</v>
      </c>
      <c r="F245" s="30" t="s">
        <v>20</v>
      </c>
      <c r="G245" s="340">
        <f>4743035-2500000</f>
        <v>2243035</v>
      </c>
      <c r="H245" s="32" t="s">
        <v>19</v>
      </c>
      <c r="I245" s="38" t="s">
        <v>338</v>
      </c>
      <c r="K245" s="39" t="s">
        <v>244</v>
      </c>
    </row>
    <row r="246" spans="1:14" ht="30" x14ac:dyDescent="0.25">
      <c r="A246" s="325">
        <v>169</v>
      </c>
      <c r="B246" s="30">
        <v>78181507</v>
      </c>
      <c r="C246" s="31">
        <v>10805</v>
      </c>
      <c r="D246" s="74" t="s">
        <v>178</v>
      </c>
      <c r="E246" s="30">
        <v>1</v>
      </c>
      <c r="F246" s="30" t="s">
        <v>20</v>
      </c>
      <c r="G246" s="340">
        <v>2790747</v>
      </c>
      <c r="H246" s="32" t="s">
        <v>19</v>
      </c>
      <c r="I246" s="38" t="s">
        <v>340</v>
      </c>
      <c r="K246" s="39" t="s">
        <v>244</v>
      </c>
      <c r="M246" s="335">
        <f>SUM(G243:G246)</f>
        <v>14519852</v>
      </c>
    </row>
    <row r="247" spans="1:14" ht="30" x14ac:dyDescent="0.25">
      <c r="A247" s="454">
        <v>17501</v>
      </c>
      <c r="B247" s="148">
        <v>78181507</v>
      </c>
      <c r="C247" s="148">
        <v>10805</v>
      </c>
      <c r="D247" s="149" t="s">
        <v>382</v>
      </c>
      <c r="E247" s="148">
        <v>29</v>
      </c>
      <c r="F247" s="148" t="s">
        <v>20</v>
      </c>
      <c r="G247" s="342">
        <v>27156726</v>
      </c>
      <c r="H247" s="150" t="s">
        <v>19</v>
      </c>
      <c r="I247" s="148" t="s">
        <v>364</v>
      </c>
    </row>
    <row r="248" spans="1:14" ht="30" x14ac:dyDescent="0.25">
      <c r="A248" s="454">
        <v>17501</v>
      </c>
      <c r="B248" s="148">
        <v>78181507</v>
      </c>
      <c r="C248" s="148">
        <v>10805</v>
      </c>
      <c r="D248" s="149" t="s">
        <v>382</v>
      </c>
      <c r="E248" s="148">
        <v>27</v>
      </c>
      <c r="F248" s="148" t="s">
        <v>20</v>
      </c>
      <c r="G248" s="342">
        <v>35123424</v>
      </c>
      <c r="H248" s="150" t="s">
        <v>19</v>
      </c>
      <c r="I248" s="148" t="s">
        <v>336</v>
      </c>
    </row>
    <row r="249" spans="1:14" ht="30" x14ac:dyDescent="0.25">
      <c r="A249" s="454">
        <v>17501</v>
      </c>
      <c r="B249" s="148">
        <v>78181507</v>
      </c>
      <c r="C249" s="148">
        <v>10805</v>
      </c>
      <c r="D249" s="149" t="s">
        <v>382</v>
      </c>
      <c r="E249" s="148">
        <v>5</v>
      </c>
      <c r="F249" s="148" t="s">
        <v>20</v>
      </c>
      <c r="G249" s="342">
        <v>35123424</v>
      </c>
      <c r="H249" s="150" t="s">
        <v>19</v>
      </c>
      <c r="I249" s="148" t="s">
        <v>338</v>
      </c>
      <c r="N249" s="335"/>
    </row>
    <row r="250" spans="1:14" ht="30" x14ac:dyDescent="0.25">
      <c r="A250" s="454">
        <v>17501</v>
      </c>
      <c r="B250" s="148">
        <v>78181507</v>
      </c>
      <c r="C250" s="148">
        <v>10805</v>
      </c>
      <c r="D250" s="149" t="s">
        <v>382</v>
      </c>
      <c r="E250" s="148">
        <v>3</v>
      </c>
      <c r="F250" s="148" t="s">
        <v>20</v>
      </c>
      <c r="G250" s="342">
        <v>35123422</v>
      </c>
      <c r="H250" s="150" t="s">
        <v>19</v>
      </c>
      <c r="I250" s="148" t="s">
        <v>340</v>
      </c>
      <c r="M250" s="91">
        <f>SUM(G247:G250)</f>
        <v>132526996</v>
      </c>
    </row>
    <row r="251" spans="1:14" ht="30" x14ac:dyDescent="0.25">
      <c r="A251" s="460">
        <v>17502</v>
      </c>
      <c r="B251" s="148">
        <v>78181507</v>
      </c>
      <c r="C251" s="148">
        <v>10805</v>
      </c>
      <c r="D251" s="149" t="s">
        <v>382</v>
      </c>
      <c r="E251" s="148">
        <v>4</v>
      </c>
      <c r="F251" s="148" t="s">
        <v>20</v>
      </c>
      <c r="G251" s="342">
        <v>1460000</v>
      </c>
      <c r="H251" s="150" t="s">
        <v>19</v>
      </c>
      <c r="I251" s="148" t="s">
        <v>364</v>
      </c>
      <c r="M251" s="91"/>
    </row>
    <row r="252" spans="1:14" ht="30" x14ac:dyDescent="0.25">
      <c r="A252" s="460">
        <v>17502</v>
      </c>
      <c r="B252" s="148">
        <v>78181507</v>
      </c>
      <c r="C252" s="148">
        <v>10805</v>
      </c>
      <c r="D252" s="149" t="s">
        <v>382</v>
      </c>
      <c r="E252" s="148">
        <v>4</v>
      </c>
      <c r="F252" s="148" t="s">
        <v>20</v>
      </c>
      <c r="G252" s="342">
        <v>1250000</v>
      </c>
      <c r="H252" s="150" t="s">
        <v>19</v>
      </c>
      <c r="I252" s="148" t="s">
        <v>498</v>
      </c>
      <c r="M252" s="91"/>
    </row>
    <row r="253" spans="1:14" ht="30" x14ac:dyDescent="0.25">
      <c r="A253" s="460">
        <v>17502</v>
      </c>
      <c r="B253" s="148">
        <v>78181507</v>
      </c>
      <c r="C253" s="148">
        <v>10805</v>
      </c>
      <c r="D253" s="149" t="s">
        <v>382</v>
      </c>
      <c r="E253" s="148">
        <v>4</v>
      </c>
      <c r="F253" s="148" t="s">
        <v>20</v>
      </c>
      <c r="G253" s="342">
        <f>1250000+2000000-18732-191268</f>
        <v>3040000</v>
      </c>
      <c r="H253" s="150" t="s">
        <v>19</v>
      </c>
      <c r="I253" s="148" t="s">
        <v>515</v>
      </c>
      <c r="M253" s="91">
        <f>SUM(G251:G254)</f>
        <v>7000000</v>
      </c>
    </row>
    <row r="254" spans="1:14" ht="30" x14ac:dyDescent="0.25">
      <c r="A254" s="460">
        <v>17502</v>
      </c>
      <c r="B254" s="148">
        <v>78181507</v>
      </c>
      <c r="C254" s="148">
        <v>10805</v>
      </c>
      <c r="D254" s="149" t="s">
        <v>382</v>
      </c>
      <c r="E254" s="148">
        <v>4</v>
      </c>
      <c r="F254" s="148" t="s">
        <v>20</v>
      </c>
      <c r="G254" s="342">
        <v>1250000</v>
      </c>
      <c r="H254" s="150" t="s">
        <v>19</v>
      </c>
      <c r="I254" s="148" t="s">
        <v>512</v>
      </c>
      <c r="M254" s="91"/>
    </row>
    <row r="255" spans="1:14" x14ac:dyDescent="0.25">
      <c r="A255" s="325"/>
      <c r="B255" s="30"/>
      <c r="C255" s="31"/>
      <c r="D255" s="74"/>
      <c r="E255" s="30"/>
      <c r="F255" s="30"/>
      <c r="G255" s="340"/>
      <c r="H255" s="32"/>
      <c r="I255" s="38"/>
    </row>
    <row r="256" spans="1:14" ht="30" x14ac:dyDescent="0.25">
      <c r="A256" s="81">
        <v>169</v>
      </c>
      <c r="B256" s="81"/>
      <c r="C256" s="96">
        <v>10806</v>
      </c>
      <c r="D256" s="100" t="s">
        <v>179</v>
      </c>
      <c r="E256" s="81"/>
      <c r="F256" s="81"/>
      <c r="G256" s="339">
        <f>+G257</f>
        <v>2500000</v>
      </c>
      <c r="H256" s="82" t="s">
        <v>19</v>
      </c>
      <c r="I256" s="81"/>
      <c r="J256" s="44">
        <v>1000000</v>
      </c>
      <c r="M256" s="335">
        <f>+G256</f>
        <v>2500000</v>
      </c>
    </row>
    <row r="257" spans="1:13" ht="30" x14ac:dyDescent="0.25">
      <c r="A257" s="325">
        <v>169</v>
      </c>
      <c r="B257" s="30">
        <v>72103302</v>
      </c>
      <c r="C257" s="31">
        <v>10806</v>
      </c>
      <c r="D257" s="74" t="s">
        <v>179</v>
      </c>
      <c r="E257" s="30">
        <v>1</v>
      </c>
      <c r="F257" s="30" t="s">
        <v>20</v>
      </c>
      <c r="G257" s="340">
        <v>2500000</v>
      </c>
      <c r="H257" s="35" t="s">
        <v>19</v>
      </c>
      <c r="I257" s="38" t="s">
        <v>339</v>
      </c>
      <c r="K257" s="39" t="s">
        <v>245</v>
      </c>
    </row>
    <row r="258" spans="1:13" ht="30" x14ac:dyDescent="0.25">
      <c r="A258" s="81">
        <v>169</v>
      </c>
      <c r="B258" s="81"/>
      <c r="C258" s="96">
        <v>10807</v>
      </c>
      <c r="D258" s="100" t="s">
        <v>39</v>
      </c>
      <c r="E258" s="81"/>
      <c r="F258" s="81"/>
      <c r="G258" s="339">
        <f>SUM(G259:G268)</f>
        <v>9978984</v>
      </c>
      <c r="H258" s="82" t="s">
        <v>19</v>
      </c>
      <c r="I258" s="81"/>
      <c r="J258" s="44">
        <v>1000000</v>
      </c>
    </row>
    <row r="259" spans="1:13" ht="30" x14ac:dyDescent="0.25">
      <c r="A259" s="325">
        <v>169</v>
      </c>
      <c r="B259" s="30">
        <v>72101511</v>
      </c>
      <c r="C259" s="31">
        <v>10807</v>
      </c>
      <c r="D259" s="74" t="s">
        <v>40</v>
      </c>
      <c r="E259" s="30">
        <v>2</v>
      </c>
      <c r="F259" s="30" t="s">
        <v>20</v>
      </c>
      <c r="G259" s="340">
        <v>200000</v>
      </c>
      <c r="H259" s="32" t="s">
        <v>19</v>
      </c>
      <c r="I259" s="38" t="s">
        <v>248</v>
      </c>
      <c r="M259" s="335"/>
    </row>
    <row r="260" spans="1:13" ht="30" x14ac:dyDescent="0.25">
      <c r="A260" s="325">
        <v>169</v>
      </c>
      <c r="B260" s="30">
        <v>72101511</v>
      </c>
      <c r="C260" s="31">
        <v>10807</v>
      </c>
      <c r="D260" s="74" t="s">
        <v>40</v>
      </c>
      <c r="E260" s="30">
        <v>11</v>
      </c>
      <c r="F260" s="30" t="s">
        <v>20</v>
      </c>
      <c r="G260" s="340">
        <v>200000</v>
      </c>
      <c r="H260" s="32" t="s">
        <v>19</v>
      </c>
      <c r="I260" s="38" t="s">
        <v>339</v>
      </c>
    </row>
    <row r="261" spans="1:13" ht="30" x14ac:dyDescent="0.25">
      <c r="A261" s="325">
        <v>169</v>
      </c>
      <c r="B261" s="30">
        <v>72101511</v>
      </c>
      <c r="C261" s="31">
        <v>10807</v>
      </c>
      <c r="D261" s="74" t="s">
        <v>40</v>
      </c>
      <c r="E261" s="30">
        <v>1</v>
      </c>
      <c r="F261" s="30" t="s">
        <v>20</v>
      </c>
      <c r="G261" s="340">
        <v>200000</v>
      </c>
      <c r="H261" s="32" t="s">
        <v>19</v>
      </c>
      <c r="I261" s="38" t="s">
        <v>338</v>
      </c>
    </row>
    <row r="262" spans="1:13" ht="30" x14ac:dyDescent="0.25">
      <c r="A262" s="325">
        <v>169</v>
      </c>
      <c r="B262" s="30">
        <v>72101511</v>
      </c>
      <c r="C262" s="31">
        <v>10807</v>
      </c>
      <c r="D262" s="74" t="s">
        <v>40</v>
      </c>
      <c r="E262" s="30">
        <v>1</v>
      </c>
      <c r="F262" s="30" t="s">
        <v>20</v>
      </c>
      <c r="G262" s="340">
        <v>200000</v>
      </c>
      <c r="H262" s="32" t="s">
        <v>19</v>
      </c>
      <c r="I262" s="38" t="s">
        <v>340</v>
      </c>
      <c r="K262" s="39" t="s">
        <v>245</v>
      </c>
    </row>
    <row r="263" spans="1:13" x14ac:dyDescent="0.25">
      <c r="A263" s="325">
        <v>169</v>
      </c>
      <c r="B263" s="30">
        <v>72101505</v>
      </c>
      <c r="C263" s="31">
        <v>10807</v>
      </c>
      <c r="D263" s="101" t="s">
        <v>180</v>
      </c>
      <c r="E263" s="33">
        <v>5</v>
      </c>
      <c r="F263" s="30" t="s">
        <v>20</v>
      </c>
      <c r="G263" s="340">
        <v>1200000</v>
      </c>
      <c r="H263" s="32" t="s">
        <v>19</v>
      </c>
      <c r="I263" s="38" t="s">
        <v>339</v>
      </c>
      <c r="M263" s="335">
        <f>SUM(G259:G263)</f>
        <v>2000000</v>
      </c>
    </row>
    <row r="264" spans="1:13" ht="30" x14ac:dyDescent="0.25">
      <c r="A264" s="454">
        <v>17501</v>
      </c>
      <c r="B264" s="148">
        <v>72101511</v>
      </c>
      <c r="C264" s="148">
        <v>10807</v>
      </c>
      <c r="D264" s="149" t="s">
        <v>40</v>
      </c>
      <c r="E264" s="148">
        <v>5</v>
      </c>
      <c r="F264" s="148" t="s">
        <v>20</v>
      </c>
      <c r="G264" s="342">
        <f>1250000+2425000</f>
        <v>3675000</v>
      </c>
      <c r="H264" s="150" t="s">
        <v>19</v>
      </c>
      <c r="I264" s="148" t="s">
        <v>364</v>
      </c>
    </row>
    <row r="265" spans="1:13" ht="30" x14ac:dyDescent="0.25">
      <c r="A265" s="454">
        <v>17501</v>
      </c>
      <c r="B265" s="148">
        <v>72101511</v>
      </c>
      <c r="C265" s="148">
        <v>10807</v>
      </c>
      <c r="D265" s="149" t="s">
        <v>40</v>
      </c>
      <c r="E265" s="148">
        <v>5</v>
      </c>
      <c r="F265" s="148" t="s">
        <v>20</v>
      </c>
      <c r="G265" s="342">
        <v>1550978</v>
      </c>
      <c r="H265" s="150" t="s">
        <v>19</v>
      </c>
      <c r="I265" s="148" t="s">
        <v>336</v>
      </c>
      <c r="M265" s="91"/>
    </row>
    <row r="266" spans="1:13" ht="30" x14ac:dyDescent="0.25">
      <c r="A266" s="454">
        <v>17501</v>
      </c>
      <c r="B266" s="148">
        <v>72101511</v>
      </c>
      <c r="C266" s="148">
        <v>10807</v>
      </c>
      <c r="D266" s="149" t="s">
        <v>40</v>
      </c>
      <c r="E266" s="148">
        <v>5</v>
      </c>
      <c r="F266" s="148" t="s">
        <v>20</v>
      </c>
      <c r="G266" s="342">
        <v>1250000</v>
      </c>
      <c r="H266" s="150" t="s">
        <v>19</v>
      </c>
      <c r="I266" s="148" t="s">
        <v>338</v>
      </c>
      <c r="M266" s="335"/>
    </row>
    <row r="267" spans="1:13" ht="30" x14ac:dyDescent="0.25">
      <c r="A267" s="454">
        <v>17501</v>
      </c>
      <c r="B267" s="148">
        <v>72101511</v>
      </c>
      <c r="C267" s="148">
        <v>10807</v>
      </c>
      <c r="D267" s="149" t="s">
        <v>40</v>
      </c>
      <c r="E267" s="148">
        <v>5</v>
      </c>
      <c r="F267" s="148" t="s">
        <v>20</v>
      </c>
      <c r="G267" s="342">
        <v>1250000</v>
      </c>
      <c r="H267" s="150" t="s">
        <v>19</v>
      </c>
      <c r="I267" s="148" t="s">
        <v>340</v>
      </c>
    </row>
    <row r="268" spans="1:13" x14ac:dyDescent="0.25">
      <c r="A268" s="454">
        <v>17501</v>
      </c>
      <c r="B268" s="148">
        <v>72101505</v>
      </c>
      <c r="C268" s="148">
        <v>10807</v>
      </c>
      <c r="D268" s="154" t="s">
        <v>383</v>
      </c>
      <c r="E268" s="33">
        <v>5</v>
      </c>
      <c r="F268" s="148" t="s">
        <v>24</v>
      </c>
      <c r="G268" s="342">
        <v>253006</v>
      </c>
      <c r="H268" s="150" t="s">
        <v>19</v>
      </c>
      <c r="I268" s="148" t="s">
        <v>336</v>
      </c>
      <c r="M268" s="335">
        <f>SUM(G264:G268)</f>
        <v>7978984</v>
      </c>
    </row>
    <row r="269" spans="1:13" x14ac:dyDescent="0.25">
      <c r="A269" s="325"/>
      <c r="B269" s="30"/>
      <c r="C269" s="31"/>
      <c r="D269" s="101"/>
      <c r="E269" s="33"/>
      <c r="F269" s="30"/>
      <c r="G269" s="340"/>
      <c r="H269" s="32"/>
      <c r="I269" s="38"/>
    </row>
    <row r="270" spans="1:13" ht="30" x14ac:dyDescent="0.25">
      <c r="A270" s="81">
        <v>169</v>
      </c>
      <c r="B270" s="81"/>
      <c r="C270" s="96">
        <v>10808</v>
      </c>
      <c r="D270" s="100" t="s">
        <v>41</v>
      </c>
      <c r="E270" s="81"/>
      <c r="F270" s="81"/>
      <c r="G270" s="339">
        <f>SUM(G271:G274)</f>
        <v>25000000</v>
      </c>
      <c r="H270" s="82" t="s">
        <v>19</v>
      </c>
      <c r="I270" s="81"/>
      <c r="J270" s="44">
        <v>21931466</v>
      </c>
      <c r="M270" s="335">
        <f>+G270</f>
        <v>25000000</v>
      </c>
    </row>
    <row r="271" spans="1:13" ht="30" x14ac:dyDescent="0.25">
      <c r="A271" s="325">
        <v>169</v>
      </c>
      <c r="B271" s="30">
        <v>81112220</v>
      </c>
      <c r="C271" s="31">
        <v>10808</v>
      </c>
      <c r="D271" s="74" t="s">
        <v>181</v>
      </c>
      <c r="E271" s="30">
        <v>3</v>
      </c>
      <c r="F271" s="30" t="s">
        <v>20</v>
      </c>
      <c r="G271" s="341">
        <v>6482866</v>
      </c>
      <c r="H271" s="32" t="s">
        <v>19</v>
      </c>
      <c r="I271" s="38" t="s">
        <v>339</v>
      </c>
    </row>
    <row r="272" spans="1:13" ht="30" x14ac:dyDescent="0.25">
      <c r="A272" s="328" t="s">
        <v>182</v>
      </c>
      <c r="B272" s="30">
        <v>81112220</v>
      </c>
      <c r="C272" s="31">
        <v>10808</v>
      </c>
      <c r="D272" s="74" t="s">
        <v>181</v>
      </c>
      <c r="E272" s="30">
        <v>3</v>
      </c>
      <c r="F272" s="30" t="s">
        <v>20</v>
      </c>
      <c r="G272" s="341">
        <v>6517134</v>
      </c>
      <c r="H272" s="32" t="s">
        <v>19</v>
      </c>
      <c r="I272" s="38" t="s">
        <v>339</v>
      </c>
    </row>
    <row r="273" spans="1:14" ht="30" x14ac:dyDescent="0.25">
      <c r="A273" s="328" t="s">
        <v>182</v>
      </c>
      <c r="B273" s="30">
        <v>81112220</v>
      </c>
      <c r="C273" s="31">
        <v>10808</v>
      </c>
      <c r="D273" s="74" t="s">
        <v>181</v>
      </c>
      <c r="E273" s="30">
        <v>3</v>
      </c>
      <c r="F273" s="30" t="s">
        <v>20</v>
      </c>
      <c r="G273" s="341">
        <v>6000000</v>
      </c>
      <c r="H273" s="32" t="s">
        <v>19</v>
      </c>
      <c r="I273" s="38" t="s">
        <v>338</v>
      </c>
      <c r="K273" s="39" t="s">
        <v>241</v>
      </c>
    </row>
    <row r="274" spans="1:14" ht="30" x14ac:dyDescent="0.25">
      <c r="A274" s="328" t="s">
        <v>182</v>
      </c>
      <c r="B274" s="30">
        <v>81112220</v>
      </c>
      <c r="C274" s="31">
        <v>10808</v>
      </c>
      <c r="D274" s="74" t="s">
        <v>181</v>
      </c>
      <c r="E274" s="30">
        <v>3</v>
      </c>
      <c r="F274" s="30" t="s">
        <v>20</v>
      </c>
      <c r="G274" s="341">
        <v>6000000</v>
      </c>
      <c r="H274" s="32" t="s">
        <v>19</v>
      </c>
      <c r="I274" s="38" t="s">
        <v>340</v>
      </c>
      <c r="K274" s="39" t="s">
        <v>241</v>
      </c>
    </row>
    <row r="275" spans="1:14" x14ac:dyDescent="0.25">
      <c r="A275" s="81">
        <v>17502</v>
      </c>
      <c r="B275" s="81"/>
      <c r="C275" s="96">
        <v>10999</v>
      </c>
      <c r="D275" s="100" t="s">
        <v>516</v>
      </c>
      <c r="E275" s="81"/>
      <c r="F275" s="81"/>
      <c r="G275" s="339">
        <f>SUM(G276:G276)</f>
        <v>2000000</v>
      </c>
      <c r="H275" s="82" t="s">
        <v>19</v>
      </c>
      <c r="I275" s="81"/>
      <c r="M275" s="335">
        <f>+G275</f>
        <v>2000000</v>
      </c>
    </row>
    <row r="276" spans="1:14" x14ac:dyDescent="0.25">
      <c r="A276" s="460">
        <v>17502</v>
      </c>
      <c r="B276" s="30">
        <v>72101505</v>
      </c>
      <c r="C276" s="31">
        <v>10999</v>
      </c>
      <c r="D276" s="74" t="s">
        <v>511</v>
      </c>
      <c r="E276" s="30">
        <v>1</v>
      </c>
      <c r="F276" s="30" t="s">
        <v>24</v>
      </c>
      <c r="G276" s="341">
        <v>2000000</v>
      </c>
      <c r="H276" s="32" t="s">
        <v>19</v>
      </c>
      <c r="I276" s="38" t="s">
        <v>512</v>
      </c>
    </row>
    <row r="277" spans="1:14" x14ac:dyDescent="0.25">
      <c r="A277" s="460"/>
      <c r="B277" s="30"/>
      <c r="C277" s="31"/>
      <c r="D277" s="74"/>
      <c r="E277" s="30"/>
      <c r="F277" s="30"/>
      <c r="G277" s="341"/>
      <c r="H277" s="32"/>
      <c r="I277" s="38"/>
    </row>
    <row r="278" spans="1:14" x14ac:dyDescent="0.25">
      <c r="A278" s="97" t="s">
        <v>182</v>
      </c>
      <c r="B278" s="81"/>
      <c r="C278" s="96">
        <v>19902</v>
      </c>
      <c r="D278" s="100" t="s">
        <v>183</v>
      </c>
      <c r="E278" s="81"/>
      <c r="F278" s="81"/>
      <c r="G278" s="344">
        <f>SUM(G279:G281)</f>
        <v>700000</v>
      </c>
      <c r="H278" s="82" t="s">
        <v>19</v>
      </c>
      <c r="I278" s="81"/>
      <c r="J278" s="44">
        <v>700000</v>
      </c>
      <c r="M278" s="335">
        <f>+G278</f>
        <v>700000</v>
      </c>
    </row>
    <row r="279" spans="1:14" x14ac:dyDescent="0.25">
      <c r="A279" s="328" t="s">
        <v>182</v>
      </c>
      <c r="B279" s="32" t="s">
        <v>184</v>
      </c>
      <c r="C279" s="31">
        <v>19902</v>
      </c>
      <c r="D279" s="74" t="s">
        <v>185</v>
      </c>
      <c r="E279" s="30">
        <v>1</v>
      </c>
      <c r="F279" s="30" t="s">
        <v>20</v>
      </c>
      <c r="G279" s="341">
        <v>200000</v>
      </c>
      <c r="H279" s="32" t="s">
        <v>19</v>
      </c>
      <c r="I279" s="38" t="s">
        <v>248</v>
      </c>
    </row>
    <row r="280" spans="1:14" x14ac:dyDescent="0.25">
      <c r="A280" s="328" t="s">
        <v>182</v>
      </c>
      <c r="B280" s="32" t="s">
        <v>184</v>
      </c>
      <c r="C280" s="31">
        <v>19902</v>
      </c>
      <c r="D280" s="74" t="s">
        <v>185</v>
      </c>
      <c r="E280" s="30">
        <v>1</v>
      </c>
      <c r="F280" s="30" t="s">
        <v>20</v>
      </c>
      <c r="G280" s="341">
        <v>250000</v>
      </c>
      <c r="H280" s="32" t="s">
        <v>19</v>
      </c>
      <c r="I280" s="38" t="s">
        <v>339</v>
      </c>
    </row>
    <row r="281" spans="1:14" ht="19.5" customHeight="1" x14ac:dyDescent="0.25">
      <c r="A281" s="328" t="s">
        <v>182</v>
      </c>
      <c r="B281" s="32" t="s">
        <v>184</v>
      </c>
      <c r="C281" s="31">
        <v>19902</v>
      </c>
      <c r="D281" s="74" t="s">
        <v>185</v>
      </c>
      <c r="E281" s="30">
        <v>1</v>
      </c>
      <c r="F281" s="30" t="s">
        <v>20</v>
      </c>
      <c r="G281" s="341">
        <v>250000</v>
      </c>
      <c r="H281" s="32" t="s">
        <v>19</v>
      </c>
      <c r="I281" s="38" t="s">
        <v>338</v>
      </c>
    </row>
    <row r="282" spans="1:14" x14ac:dyDescent="0.25">
      <c r="A282" s="81">
        <v>169</v>
      </c>
      <c r="B282" s="81"/>
      <c r="C282" s="96">
        <v>19905</v>
      </c>
      <c r="D282" s="100" t="s">
        <v>186</v>
      </c>
      <c r="E282" s="81"/>
      <c r="F282" s="81"/>
      <c r="G282" s="344">
        <f>SUM(G283:G286)</f>
        <v>7625000</v>
      </c>
      <c r="H282" s="82" t="s">
        <v>19</v>
      </c>
      <c r="I282" s="81"/>
      <c r="J282" s="44">
        <v>7625000</v>
      </c>
      <c r="M282" s="335">
        <f>+G282</f>
        <v>7625000</v>
      </c>
    </row>
    <row r="283" spans="1:14" x14ac:dyDescent="0.25">
      <c r="A283" s="325">
        <v>169</v>
      </c>
      <c r="B283" s="32" t="s">
        <v>187</v>
      </c>
      <c r="C283" s="31">
        <v>19905</v>
      </c>
      <c r="D283" s="74" t="s">
        <v>186</v>
      </c>
      <c r="E283" s="30">
        <v>1</v>
      </c>
      <c r="F283" s="30" t="s">
        <v>20</v>
      </c>
      <c r="G283" s="340">
        <v>1906250</v>
      </c>
      <c r="H283" s="32" t="s">
        <v>19</v>
      </c>
      <c r="I283" s="38" t="s">
        <v>248</v>
      </c>
    </row>
    <row r="284" spans="1:14" x14ac:dyDescent="0.25">
      <c r="A284" s="325">
        <v>169</v>
      </c>
      <c r="B284" s="32" t="s">
        <v>187</v>
      </c>
      <c r="C284" s="31">
        <v>19905</v>
      </c>
      <c r="D284" s="74" t="s">
        <v>186</v>
      </c>
      <c r="E284" s="30">
        <v>1</v>
      </c>
      <c r="F284" s="30" t="s">
        <v>20</v>
      </c>
      <c r="G284" s="340">
        <v>1906250</v>
      </c>
      <c r="H284" s="32" t="s">
        <v>19</v>
      </c>
      <c r="I284" s="38" t="s">
        <v>339</v>
      </c>
    </row>
    <row r="285" spans="1:14" x14ac:dyDescent="0.25">
      <c r="A285" s="325">
        <v>169</v>
      </c>
      <c r="B285" s="32" t="s">
        <v>187</v>
      </c>
      <c r="C285" s="31">
        <v>19905</v>
      </c>
      <c r="D285" s="74" t="s">
        <v>186</v>
      </c>
      <c r="E285" s="30">
        <v>1</v>
      </c>
      <c r="F285" s="30" t="s">
        <v>20</v>
      </c>
      <c r="G285" s="340">
        <v>1906250</v>
      </c>
      <c r="H285" s="32" t="s">
        <v>19</v>
      </c>
      <c r="I285" s="38" t="s">
        <v>338</v>
      </c>
    </row>
    <row r="286" spans="1:14" x14ac:dyDescent="0.25">
      <c r="A286" s="325">
        <v>169</v>
      </c>
      <c r="B286" s="32" t="s">
        <v>187</v>
      </c>
      <c r="C286" s="31">
        <v>19905</v>
      </c>
      <c r="D286" s="74" t="s">
        <v>186</v>
      </c>
      <c r="E286" s="30">
        <v>1</v>
      </c>
      <c r="F286" s="30" t="s">
        <v>20</v>
      </c>
      <c r="G286" s="340">
        <v>1906250</v>
      </c>
      <c r="H286" s="32" t="s">
        <v>19</v>
      </c>
      <c r="I286" s="38" t="s">
        <v>340</v>
      </c>
    </row>
    <row r="287" spans="1:14" x14ac:dyDescent="0.25">
      <c r="A287" s="81">
        <v>169</v>
      </c>
      <c r="B287" s="81"/>
      <c r="C287" s="96">
        <v>19999</v>
      </c>
      <c r="D287" s="100" t="s">
        <v>329</v>
      </c>
      <c r="E287" s="81"/>
      <c r="F287" s="81"/>
      <c r="G287" s="344">
        <f>SUM(G288:G289)</f>
        <v>479530</v>
      </c>
      <c r="H287" s="82" t="s">
        <v>19</v>
      </c>
      <c r="I287" s="81"/>
    </row>
    <row r="288" spans="1:14" x14ac:dyDescent="0.25">
      <c r="A288" s="325">
        <v>169</v>
      </c>
      <c r="B288" s="32" t="s">
        <v>330</v>
      </c>
      <c r="C288" s="31">
        <v>19999</v>
      </c>
      <c r="D288" s="74" t="s">
        <v>251</v>
      </c>
      <c r="E288" s="30">
        <v>1</v>
      </c>
      <c r="F288" s="30" t="s">
        <v>20</v>
      </c>
      <c r="G288" s="340">
        <v>285780</v>
      </c>
      <c r="H288" s="32"/>
      <c r="I288" s="38" t="s">
        <v>248</v>
      </c>
      <c r="M288" s="335">
        <f>+G288</f>
        <v>285780</v>
      </c>
      <c r="N288" s="331"/>
    </row>
    <row r="289" spans="1:14" x14ac:dyDescent="0.25">
      <c r="A289" s="454">
        <v>17501</v>
      </c>
      <c r="B289" s="148">
        <v>5000006</v>
      </c>
      <c r="C289" s="148">
        <v>19999</v>
      </c>
      <c r="D289" s="149" t="s">
        <v>251</v>
      </c>
      <c r="E289" s="148">
        <v>1</v>
      </c>
      <c r="F289" s="148" t="s">
        <v>20</v>
      </c>
      <c r="G289" s="342">
        <v>193750</v>
      </c>
      <c r="H289" s="150"/>
      <c r="I289" s="148" t="s">
        <v>248</v>
      </c>
      <c r="M289" s="335">
        <f>+G289</f>
        <v>193750</v>
      </c>
      <c r="N289" s="331"/>
    </row>
    <row r="290" spans="1:14" x14ac:dyDescent="0.25">
      <c r="A290" s="325"/>
      <c r="B290" s="32"/>
      <c r="C290" s="31"/>
      <c r="D290" s="74"/>
      <c r="E290" s="30"/>
      <c r="F290" s="30"/>
      <c r="G290" s="340"/>
      <c r="H290" s="32"/>
      <c r="I290" s="38"/>
      <c r="N290" s="331"/>
    </row>
    <row r="291" spans="1:14" x14ac:dyDescent="0.25">
      <c r="A291" s="81">
        <v>169</v>
      </c>
      <c r="B291" s="81"/>
      <c r="C291" s="96">
        <v>20101</v>
      </c>
      <c r="D291" s="100" t="s">
        <v>42</v>
      </c>
      <c r="E291" s="81"/>
      <c r="F291" s="81"/>
      <c r="G291" s="344">
        <f>SUM(G292:G313)</f>
        <v>175681760</v>
      </c>
      <c r="H291" s="82" t="s">
        <v>19</v>
      </c>
      <c r="I291" s="81"/>
      <c r="J291" s="44">
        <v>7000000</v>
      </c>
    </row>
    <row r="292" spans="1:14" x14ac:dyDescent="0.25">
      <c r="A292" s="325">
        <v>169</v>
      </c>
      <c r="B292" s="30">
        <v>15101505</v>
      </c>
      <c r="C292" s="31">
        <v>20101</v>
      </c>
      <c r="D292" s="74" t="s">
        <v>43</v>
      </c>
      <c r="E292" s="30">
        <v>1</v>
      </c>
      <c r="F292" s="30" t="s">
        <v>20</v>
      </c>
      <c r="G292" s="340">
        <v>250000</v>
      </c>
      <c r="H292" s="32" t="s">
        <v>19</v>
      </c>
      <c r="I292" s="38" t="s">
        <v>337</v>
      </c>
    </row>
    <row r="293" spans="1:14" x14ac:dyDescent="0.25">
      <c r="A293" s="325">
        <v>169</v>
      </c>
      <c r="B293" s="30">
        <v>15101505</v>
      </c>
      <c r="C293" s="31">
        <v>20101</v>
      </c>
      <c r="D293" s="74" t="s">
        <v>43</v>
      </c>
      <c r="E293" s="30">
        <v>1</v>
      </c>
      <c r="F293" s="30" t="s">
        <v>20</v>
      </c>
      <c r="G293" s="340">
        <v>250000</v>
      </c>
      <c r="H293" s="32" t="s">
        <v>19</v>
      </c>
      <c r="I293" s="38" t="s">
        <v>339</v>
      </c>
      <c r="M293" s="335"/>
    </row>
    <row r="294" spans="1:14" x14ac:dyDescent="0.25">
      <c r="A294" s="325">
        <v>169</v>
      </c>
      <c r="B294" s="30">
        <v>15101505</v>
      </c>
      <c r="C294" s="31">
        <v>20101</v>
      </c>
      <c r="D294" s="74" t="s">
        <v>43</v>
      </c>
      <c r="E294" s="30">
        <v>1</v>
      </c>
      <c r="F294" s="30" t="s">
        <v>20</v>
      </c>
      <c r="G294" s="340">
        <v>250000</v>
      </c>
      <c r="H294" s="32" t="s">
        <v>19</v>
      </c>
      <c r="I294" s="38" t="s">
        <v>338</v>
      </c>
      <c r="M294" s="335">
        <f>SUM(G292:G299)</f>
        <v>7274400</v>
      </c>
    </row>
    <row r="295" spans="1:14" x14ac:dyDescent="0.25">
      <c r="A295" s="325">
        <v>169</v>
      </c>
      <c r="B295" s="30">
        <v>15101505</v>
      </c>
      <c r="C295" s="31">
        <v>20101</v>
      </c>
      <c r="D295" s="74" t="s">
        <v>43</v>
      </c>
      <c r="E295" s="30">
        <v>1</v>
      </c>
      <c r="F295" s="30" t="s">
        <v>20</v>
      </c>
      <c r="G295" s="340">
        <v>250000</v>
      </c>
      <c r="H295" s="32" t="s">
        <v>19</v>
      </c>
      <c r="I295" s="38" t="s">
        <v>340</v>
      </c>
    </row>
    <row r="296" spans="1:14" x14ac:dyDescent="0.25">
      <c r="A296" s="325">
        <v>169</v>
      </c>
      <c r="B296" s="30">
        <v>15101506</v>
      </c>
      <c r="C296" s="31">
        <v>20101</v>
      </c>
      <c r="D296" s="74" t="s">
        <v>44</v>
      </c>
      <c r="E296" s="30">
        <v>1</v>
      </c>
      <c r="F296" s="30" t="s">
        <v>20</v>
      </c>
      <c r="G296" s="340">
        <v>1774400</v>
      </c>
      <c r="H296" s="32" t="s">
        <v>19</v>
      </c>
      <c r="I296" s="38" t="s">
        <v>337</v>
      </c>
    </row>
    <row r="297" spans="1:14" x14ac:dyDescent="0.25">
      <c r="A297" s="325">
        <v>169</v>
      </c>
      <c r="B297" s="30">
        <v>15101506</v>
      </c>
      <c r="C297" s="31">
        <v>20101</v>
      </c>
      <c r="D297" s="74" t="s">
        <v>44</v>
      </c>
      <c r="E297" s="30">
        <v>1</v>
      </c>
      <c r="F297" s="30" t="s">
        <v>20</v>
      </c>
      <c r="G297" s="340">
        <v>1500000</v>
      </c>
      <c r="H297" s="32" t="s">
        <v>19</v>
      </c>
      <c r="I297" s="38" t="s">
        <v>339</v>
      </c>
    </row>
    <row r="298" spans="1:14" x14ac:dyDescent="0.25">
      <c r="A298" s="325">
        <v>169</v>
      </c>
      <c r="B298" s="30">
        <v>15101506</v>
      </c>
      <c r="C298" s="31">
        <v>20101</v>
      </c>
      <c r="D298" s="74" t="s">
        <v>44</v>
      </c>
      <c r="E298" s="30">
        <v>1</v>
      </c>
      <c r="F298" s="30" t="s">
        <v>20</v>
      </c>
      <c r="G298" s="340">
        <v>1500000</v>
      </c>
      <c r="H298" s="32" t="s">
        <v>19</v>
      </c>
      <c r="I298" s="38" t="s">
        <v>338</v>
      </c>
    </row>
    <row r="299" spans="1:14" x14ac:dyDescent="0.25">
      <c r="A299" s="325">
        <v>169</v>
      </c>
      <c r="B299" s="30">
        <v>15101506</v>
      </c>
      <c r="C299" s="31">
        <v>20101</v>
      </c>
      <c r="D299" s="74" t="s">
        <v>44</v>
      </c>
      <c r="E299" s="30">
        <v>1</v>
      </c>
      <c r="F299" s="30" t="s">
        <v>20</v>
      </c>
      <c r="G299" s="340">
        <v>1500000</v>
      </c>
      <c r="H299" s="32" t="s">
        <v>19</v>
      </c>
      <c r="I299" s="38" t="s">
        <v>340</v>
      </c>
    </row>
    <row r="300" spans="1:14" x14ac:dyDescent="0.25">
      <c r="A300" s="327">
        <v>170</v>
      </c>
      <c r="B300" s="123">
        <v>15101506</v>
      </c>
      <c r="C300" s="123">
        <v>20101</v>
      </c>
      <c r="D300" s="117" t="s">
        <v>355</v>
      </c>
      <c r="E300" s="124">
        <v>1</v>
      </c>
      <c r="F300" s="124" t="s">
        <v>346</v>
      </c>
      <c r="G300" s="340">
        <v>1454880</v>
      </c>
      <c r="H300" s="125" t="s">
        <v>19</v>
      </c>
      <c r="I300" s="123" t="s">
        <v>337</v>
      </c>
      <c r="M300" s="335">
        <f>+G300</f>
        <v>1454880</v>
      </c>
    </row>
    <row r="301" spans="1:14" x14ac:dyDescent="0.25">
      <c r="A301" s="454">
        <v>17501</v>
      </c>
      <c r="B301" s="148">
        <v>15101505</v>
      </c>
      <c r="C301" s="148">
        <v>20101</v>
      </c>
      <c r="D301" s="149" t="s">
        <v>43</v>
      </c>
      <c r="E301" s="148">
        <v>46643</v>
      </c>
      <c r="F301" s="148" t="s">
        <v>384</v>
      </c>
      <c r="G301" s="342">
        <f>25500000-3600000</f>
        <v>21900000</v>
      </c>
      <c r="H301" s="150" t="s">
        <v>19</v>
      </c>
      <c r="I301" s="148" t="s">
        <v>364</v>
      </c>
    </row>
    <row r="302" spans="1:14" x14ac:dyDescent="0.25">
      <c r="A302" s="454">
        <v>17501</v>
      </c>
      <c r="B302" s="148">
        <v>15101505</v>
      </c>
      <c r="C302" s="148">
        <v>20101</v>
      </c>
      <c r="D302" s="149" t="s">
        <v>43</v>
      </c>
      <c r="E302" s="148">
        <v>24325</v>
      </c>
      <c r="F302" s="148" t="s">
        <v>384</v>
      </c>
      <c r="G302" s="342">
        <v>25500000</v>
      </c>
      <c r="H302" s="150" t="s">
        <v>19</v>
      </c>
      <c r="I302" s="148" t="s">
        <v>336</v>
      </c>
    </row>
    <row r="303" spans="1:14" x14ac:dyDescent="0.25">
      <c r="A303" s="454">
        <v>17501</v>
      </c>
      <c r="B303" s="148">
        <v>15101505</v>
      </c>
      <c r="C303" s="148">
        <v>20101</v>
      </c>
      <c r="D303" s="149" t="s">
        <v>43</v>
      </c>
      <c r="E303" s="148">
        <v>24325</v>
      </c>
      <c r="F303" s="148" t="s">
        <v>384</v>
      </c>
      <c r="G303" s="342">
        <v>25500000</v>
      </c>
      <c r="H303" s="150" t="s">
        <v>19</v>
      </c>
      <c r="I303" s="148" t="s">
        <v>338</v>
      </c>
      <c r="M303" s="91"/>
    </row>
    <row r="304" spans="1:14" x14ac:dyDescent="0.25">
      <c r="A304" s="454">
        <v>17501</v>
      </c>
      <c r="B304" s="148">
        <v>15101505</v>
      </c>
      <c r="C304" s="148">
        <v>20101</v>
      </c>
      <c r="D304" s="149" t="s">
        <v>43</v>
      </c>
      <c r="E304" s="148">
        <v>24325</v>
      </c>
      <c r="F304" s="148" t="s">
        <v>384</v>
      </c>
      <c r="G304" s="342">
        <v>25500000</v>
      </c>
      <c r="H304" s="150" t="s">
        <v>19</v>
      </c>
      <c r="I304" s="148" t="s">
        <v>340</v>
      </c>
    </row>
    <row r="305" spans="1:13" x14ac:dyDescent="0.25">
      <c r="A305" s="454">
        <v>17501</v>
      </c>
      <c r="B305" s="148">
        <v>15101506</v>
      </c>
      <c r="C305" s="148">
        <v>20101</v>
      </c>
      <c r="D305" s="149" t="s">
        <v>44</v>
      </c>
      <c r="E305" s="148">
        <v>15156</v>
      </c>
      <c r="F305" s="148" t="s">
        <v>384</v>
      </c>
      <c r="G305" s="342">
        <v>20052480</v>
      </c>
      <c r="H305" s="150" t="s">
        <v>19</v>
      </c>
      <c r="I305" s="148" t="s">
        <v>364</v>
      </c>
    </row>
    <row r="306" spans="1:13" x14ac:dyDescent="0.25">
      <c r="A306" s="454">
        <v>17501</v>
      </c>
      <c r="B306" s="148">
        <v>15101506</v>
      </c>
      <c r="C306" s="148">
        <v>20101</v>
      </c>
      <c r="D306" s="149" t="s">
        <v>44</v>
      </c>
      <c r="E306" s="148">
        <v>9302</v>
      </c>
      <c r="F306" s="148" t="s">
        <v>384</v>
      </c>
      <c r="G306" s="342">
        <v>14000000</v>
      </c>
      <c r="H306" s="150" t="s">
        <v>19</v>
      </c>
      <c r="I306" s="148" t="s">
        <v>336</v>
      </c>
    </row>
    <row r="307" spans="1:13" x14ac:dyDescent="0.25">
      <c r="A307" s="454">
        <v>17501</v>
      </c>
      <c r="B307" s="148">
        <v>15101506</v>
      </c>
      <c r="C307" s="148">
        <v>20101</v>
      </c>
      <c r="D307" s="149" t="s">
        <v>44</v>
      </c>
      <c r="E307" s="148">
        <v>9302</v>
      </c>
      <c r="F307" s="148" t="s">
        <v>384</v>
      </c>
      <c r="G307" s="342">
        <v>14000000</v>
      </c>
      <c r="H307" s="150" t="s">
        <v>19</v>
      </c>
      <c r="I307" s="148" t="s">
        <v>338</v>
      </c>
      <c r="M307" s="335">
        <f>SUM(G301:G308)</f>
        <v>160452480</v>
      </c>
    </row>
    <row r="308" spans="1:13" x14ac:dyDescent="0.25">
      <c r="A308" s="454">
        <v>17501</v>
      </c>
      <c r="B308" s="148">
        <v>15101506</v>
      </c>
      <c r="C308" s="148">
        <v>20101</v>
      </c>
      <c r="D308" s="149" t="s">
        <v>44</v>
      </c>
      <c r="E308" s="148">
        <v>9302</v>
      </c>
      <c r="F308" s="148" t="s">
        <v>384</v>
      </c>
      <c r="G308" s="342">
        <v>14000000</v>
      </c>
      <c r="H308" s="150" t="s">
        <v>19</v>
      </c>
      <c r="I308" s="148" t="s">
        <v>340</v>
      </c>
    </row>
    <row r="309" spans="1:13" x14ac:dyDescent="0.25">
      <c r="A309" s="460">
        <v>17502</v>
      </c>
      <c r="B309" s="148">
        <v>15101505</v>
      </c>
      <c r="C309" s="148">
        <v>20101</v>
      </c>
      <c r="D309" s="149" t="s">
        <v>43</v>
      </c>
      <c r="E309" s="148">
        <v>4000</v>
      </c>
      <c r="F309" s="148" t="s">
        <v>384</v>
      </c>
      <c r="G309" s="342">
        <v>1500000</v>
      </c>
      <c r="H309" s="150" t="s">
        <v>19</v>
      </c>
      <c r="I309" s="148" t="s">
        <v>494</v>
      </c>
      <c r="M309" s="335"/>
    </row>
    <row r="310" spans="1:13" x14ac:dyDescent="0.25">
      <c r="A310" s="460">
        <v>17502</v>
      </c>
      <c r="B310" s="148">
        <v>15101505</v>
      </c>
      <c r="C310" s="148">
        <v>20101</v>
      </c>
      <c r="D310" s="149" t="s">
        <v>43</v>
      </c>
      <c r="E310" s="148">
        <v>4000</v>
      </c>
      <c r="F310" s="148" t="s">
        <v>384</v>
      </c>
      <c r="G310" s="342">
        <v>1500000</v>
      </c>
      <c r="H310" s="150" t="s">
        <v>19</v>
      </c>
      <c r="I310" s="148" t="s">
        <v>494</v>
      </c>
    </row>
    <row r="311" spans="1:13" x14ac:dyDescent="0.25">
      <c r="A311" s="460">
        <v>17502</v>
      </c>
      <c r="B311" s="148">
        <v>15101505</v>
      </c>
      <c r="C311" s="148">
        <v>20101</v>
      </c>
      <c r="D311" s="149" t="s">
        <v>43</v>
      </c>
      <c r="E311" s="148">
        <v>4000</v>
      </c>
      <c r="F311" s="148" t="s">
        <v>384</v>
      </c>
      <c r="G311" s="342">
        <v>1500000</v>
      </c>
      <c r="H311" s="150" t="s">
        <v>19</v>
      </c>
      <c r="I311" s="148" t="s">
        <v>494</v>
      </c>
    </row>
    <row r="312" spans="1:13" x14ac:dyDescent="0.25">
      <c r="A312" s="460">
        <v>17502</v>
      </c>
      <c r="B312" s="148">
        <v>15101505</v>
      </c>
      <c r="C312" s="148">
        <v>20101</v>
      </c>
      <c r="D312" s="149" t="s">
        <v>43</v>
      </c>
      <c r="E312" s="148">
        <v>4000</v>
      </c>
      <c r="F312" s="148" t="s">
        <v>384</v>
      </c>
      <c r="G312" s="342">
        <v>1500000</v>
      </c>
      <c r="H312" s="150" t="s">
        <v>19</v>
      </c>
      <c r="I312" s="148" t="s">
        <v>494</v>
      </c>
      <c r="M312" s="335">
        <f>SUM(G309:G313)</f>
        <v>6500000</v>
      </c>
    </row>
    <row r="313" spans="1:13" x14ac:dyDescent="0.25">
      <c r="A313" s="460">
        <v>17502</v>
      </c>
      <c r="B313" s="148">
        <v>15101506</v>
      </c>
      <c r="C313" s="148">
        <v>20101</v>
      </c>
      <c r="D313" s="149" t="s">
        <v>44</v>
      </c>
      <c r="E313" s="148">
        <v>200</v>
      </c>
      <c r="F313" s="148" t="s">
        <v>384</v>
      </c>
      <c r="G313" s="342">
        <v>500000</v>
      </c>
      <c r="H313" s="150" t="s">
        <v>19</v>
      </c>
      <c r="I313" s="148" t="s">
        <v>494</v>
      </c>
    </row>
    <row r="314" spans="1:13" x14ac:dyDescent="0.25">
      <c r="A314" s="325"/>
      <c r="B314" s="30"/>
      <c r="C314" s="31"/>
      <c r="D314" s="74"/>
      <c r="E314" s="30"/>
      <c r="F314" s="30"/>
      <c r="G314" s="340"/>
      <c r="H314" s="32"/>
      <c r="I314" s="38"/>
    </row>
    <row r="315" spans="1:13" ht="33" customHeight="1" x14ac:dyDescent="0.25">
      <c r="A315" s="81">
        <v>169</v>
      </c>
      <c r="B315" s="81"/>
      <c r="C315" s="96">
        <v>20102</v>
      </c>
      <c r="D315" s="100" t="s">
        <v>45</v>
      </c>
      <c r="E315" s="81"/>
      <c r="F315" s="81"/>
      <c r="G315" s="344">
        <f>SUM(G316:G372)</f>
        <v>4186830</v>
      </c>
      <c r="H315" s="82" t="s">
        <v>19</v>
      </c>
      <c r="I315" s="81"/>
      <c r="J315" s="44">
        <v>2775000</v>
      </c>
    </row>
    <row r="316" spans="1:13" ht="20.25" customHeight="1" x14ac:dyDescent="0.25">
      <c r="A316" s="325">
        <v>169</v>
      </c>
      <c r="B316" s="30">
        <v>51282301</v>
      </c>
      <c r="C316" s="30">
        <v>20102</v>
      </c>
      <c r="D316" s="74" t="s">
        <v>118</v>
      </c>
      <c r="E316" s="30">
        <v>130</v>
      </c>
      <c r="F316" s="28" t="s">
        <v>188</v>
      </c>
      <c r="G316" s="340">
        <v>300000</v>
      </c>
      <c r="H316" s="30" t="s">
        <v>19</v>
      </c>
      <c r="I316" s="30" t="s">
        <v>339</v>
      </c>
      <c r="M316" s="335">
        <f>SUM(G316:G344)</f>
        <v>2775000</v>
      </c>
    </row>
    <row r="317" spans="1:13" ht="14.25" customHeight="1" x14ac:dyDescent="0.25">
      <c r="A317" s="325">
        <v>169</v>
      </c>
      <c r="B317" s="30">
        <v>51284119</v>
      </c>
      <c r="C317" s="30">
        <v>20102</v>
      </c>
      <c r="D317" s="74" t="s">
        <v>119</v>
      </c>
      <c r="E317" s="30">
        <v>100</v>
      </c>
      <c r="F317" s="28" t="s">
        <v>188</v>
      </c>
      <c r="G317" s="340">
        <v>150000</v>
      </c>
      <c r="H317" s="30" t="s">
        <v>19</v>
      </c>
      <c r="I317" s="30" t="s">
        <v>339</v>
      </c>
      <c r="M317" s="335"/>
    </row>
    <row r="318" spans="1:13" ht="28.5" customHeight="1" x14ac:dyDescent="0.25">
      <c r="A318" s="325">
        <v>169</v>
      </c>
      <c r="B318" s="30">
        <v>51171840</v>
      </c>
      <c r="C318" s="30">
        <v>20102</v>
      </c>
      <c r="D318" s="74" t="s">
        <v>189</v>
      </c>
      <c r="E318" s="30">
        <v>20</v>
      </c>
      <c r="F318" s="28" t="s">
        <v>188</v>
      </c>
      <c r="G318" s="340">
        <v>50000</v>
      </c>
      <c r="H318" s="30" t="s">
        <v>19</v>
      </c>
      <c r="I318" s="30" t="s">
        <v>339</v>
      </c>
    </row>
    <row r="319" spans="1:13" ht="18" customHeight="1" x14ac:dyDescent="0.25">
      <c r="A319" s="325">
        <v>169</v>
      </c>
      <c r="B319" s="30" t="s">
        <v>190</v>
      </c>
      <c r="C319" s="30">
        <v>20102</v>
      </c>
      <c r="D319" s="74" t="s">
        <v>120</v>
      </c>
      <c r="E319" s="30">
        <v>10</v>
      </c>
      <c r="F319" s="28" t="s">
        <v>188</v>
      </c>
      <c r="G319" s="340">
        <v>100000</v>
      </c>
      <c r="H319" s="30" t="s">
        <v>19</v>
      </c>
      <c r="I319" s="30" t="s">
        <v>339</v>
      </c>
    </row>
    <row r="320" spans="1:13" ht="18" customHeight="1" x14ac:dyDescent="0.25">
      <c r="A320" s="325">
        <v>169</v>
      </c>
      <c r="B320" s="30">
        <v>51385805</v>
      </c>
      <c r="C320" s="30">
        <v>20102</v>
      </c>
      <c r="D320" s="74" t="s">
        <v>191</v>
      </c>
      <c r="E320" s="30">
        <v>40</v>
      </c>
      <c r="F320" s="28" t="s">
        <v>188</v>
      </c>
      <c r="G320" s="340">
        <v>100000</v>
      </c>
      <c r="H320" s="30" t="s">
        <v>19</v>
      </c>
      <c r="I320" s="30" t="s">
        <v>339</v>
      </c>
    </row>
    <row r="321" spans="1:11" ht="23.25" customHeight="1" x14ac:dyDescent="0.25">
      <c r="A321" s="325">
        <v>169</v>
      </c>
      <c r="B321" s="30">
        <v>51282912</v>
      </c>
      <c r="C321" s="30">
        <v>20102</v>
      </c>
      <c r="D321" s="74" t="s">
        <v>121</v>
      </c>
      <c r="E321" s="30" t="s">
        <v>192</v>
      </c>
      <c r="F321" s="28" t="s">
        <v>188</v>
      </c>
      <c r="G321" s="340">
        <v>100000</v>
      </c>
      <c r="H321" s="30" t="s">
        <v>19</v>
      </c>
      <c r="I321" s="30" t="s">
        <v>339</v>
      </c>
    </row>
    <row r="322" spans="1:11" ht="15" customHeight="1" x14ac:dyDescent="0.25">
      <c r="A322" s="325">
        <v>169</v>
      </c>
      <c r="B322" s="30">
        <v>51313101</v>
      </c>
      <c r="C322" s="30">
        <v>20102</v>
      </c>
      <c r="D322" s="74" t="s">
        <v>193</v>
      </c>
      <c r="E322" s="30" t="s">
        <v>194</v>
      </c>
      <c r="F322" s="28" t="s">
        <v>188</v>
      </c>
      <c r="G322" s="340">
        <v>150000</v>
      </c>
      <c r="H322" s="30" t="s">
        <v>19</v>
      </c>
      <c r="I322" s="30" t="s">
        <v>339</v>
      </c>
    </row>
    <row r="323" spans="1:11" ht="13.5" customHeight="1" x14ac:dyDescent="0.25">
      <c r="A323" s="325">
        <v>169</v>
      </c>
      <c r="B323" s="30">
        <v>51314306</v>
      </c>
      <c r="C323" s="30">
        <v>20102</v>
      </c>
      <c r="D323" s="74" t="s">
        <v>122</v>
      </c>
      <c r="E323" s="30" t="s">
        <v>195</v>
      </c>
      <c r="F323" s="28" t="s">
        <v>188</v>
      </c>
      <c r="G323" s="340">
        <v>150000</v>
      </c>
      <c r="H323" s="30" t="s">
        <v>19</v>
      </c>
      <c r="I323" s="30" t="s">
        <v>339</v>
      </c>
    </row>
    <row r="324" spans="1:11" ht="17.25" customHeight="1" x14ac:dyDescent="0.25">
      <c r="A324" s="325">
        <v>169</v>
      </c>
      <c r="B324" s="30">
        <v>51162305</v>
      </c>
      <c r="C324" s="30">
        <v>20102</v>
      </c>
      <c r="D324" s="74" t="s">
        <v>123</v>
      </c>
      <c r="E324" s="30" t="s">
        <v>196</v>
      </c>
      <c r="F324" s="28" t="s">
        <v>188</v>
      </c>
      <c r="G324" s="340">
        <v>150000</v>
      </c>
      <c r="H324" s="30" t="s">
        <v>19</v>
      </c>
      <c r="I324" s="30" t="s">
        <v>339</v>
      </c>
    </row>
    <row r="325" spans="1:11" ht="17.25" customHeight="1" x14ac:dyDescent="0.25">
      <c r="A325" s="325">
        <v>169</v>
      </c>
      <c r="B325" s="30">
        <v>51171840</v>
      </c>
      <c r="C325" s="30">
        <v>20102</v>
      </c>
      <c r="D325" s="74" t="s">
        <v>124</v>
      </c>
      <c r="E325" s="30" t="s">
        <v>195</v>
      </c>
      <c r="F325" s="28" t="s">
        <v>188</v>
      </c>
      <c r="G325" s="340">
        <v>50000</v>
      </c>
      <c r="H325" s="30">
        <v>1</v>
      </c>
      <c r="I325" s="30" t="s">
        <v>339</v>
      </c>
    </row>
    <row r="326" spans="1:11" ht="18.75" customHeight="1" x14ac:dyDescent="0.25">
      <c r="A326" s="325">
        <v>169</v>
      </c>
      <c r="B326" s="30">
        <v>51171808</v>
      </c>
      <c r="C326" s="30">
        <v>20102</v>
      </c>
      <c r="D326" s="74" t="s">
        <v>125</v>
      </c>
      <c r="E326" s="30" t="s">
        <v>197</v>
      </c>
      <c r="F326" s="28" t="s">
        <v>188</v>
      </c>
      <c r="G326" s="340">
        <v>50000</v>
      </c>
      <c r="H326" s="30" t="s">
        <v>19</v>
      </c>
      <c r="I326" s="30" t="s">
        <v>339</v>
      </c>
    </row>
    <row r="327" spans="1:11" ht="17.25" customHeight="1" x14ac:dyDescent="0.25">
      <c r="A327" s="325">
        <v>169</v>
      </c>
      <c r="B327" s="30">
        <v>51171704</v>
      </c>
      <c r="C327" s="30">
        <v>20102</v>
      </c>
      <c r="D327" s="74" t="s">
        <v>198</v>
      </c>
      <c r="E327" s="30" t="s">
        <v>195</v>
      </c>
      <c r="F327" s="28" t="s">
        <v>188</v>
      </c>
      <c r="G327" s="340">
        <v>50000</v>
      </c>
      <c r="H327" s="30" t="s">
        <v>19</v>
      </c>
      <c r="I327" s="30" t="s">
        <v>339</v>
      </c>
    </row>
    <row r="328" spans="1:11" ht="14.25" customHeight="1" x14ac:dyDescent="0.25">
      <c r="A328" s="325">
        <v>169</v>
      </c>
      <c r="B328" s="30">
        <v>50501801</v>
      </c>
      <c r="C328" s="30">
        <v>20102</v>
      </c>
      <c r="D328" s="74" t="s">
        <v>199</v>
      </c>
      <c r="E328" s="30" t="s">
        <v>195</v>
      </c>
      <c r="F328" s="28" t="s">
        <v>188</v>
      </c>
      <c r="G328" s="340">
        <v>50000</v>
      </c>
      <c r="H328" s="30" t="s">
        <v>19</v>
      </c>
      <c r="I328" s="30" t="s">
        <v>339</v>
      </c>
    </row>
    <row r="329" spans="1:11" ht="23.25" customHeight="1" x14ac:dyDescent="0.25">
      <c r="A329" s="325">
        <v>169</v>
      </c>
      <c r="B329" s="30">
        <v>51171911</v>
      </c>
      <c r="C329" s="30">
        <v>20102</v>
      </c>
      <c r="D329" s="74" t="s">
        <v>126</v>
      </c>
      <c r="E329" s="30" t="s">
        <v>200</v>
      </c>
      <c r="F329" s="28" t="s">
        <v>188</v>
      </c>
      <c r="G329" s="340">
        <v>150000</v>
      </c>
      <c r="H329" s="30" t="s">
        <v>19</v>
      </c>
      <c r="I329" s="30" t="s">
        <v>339</v>
      </c>
    </row>
    <row r="330" spans="1:11" ht="17.25" customHeight="1" x14ac:dyDescent="0.25">
      <c r="A330" s="325">
        <v>169</v>
      </c>
      <c r="B330" s="30">
        <v>51151912</v>
      </c>
      <c r="C330" s="30">
        <v>20102</v>
      </c>
      <c r="D330" s="74" t="s">
        <v>127</v>
      </c>
      <c r="E330" s="30" t="s">
        <v>201</v>
      </c>
      <c r="F330" s="28" t="s">
        <v>188</v>
      </c>
      <c r="G330" s="340">
        <v>50000</v>
      </c>
      <c r="H330" s="30" t="s">
        <v>19</v>
      </c>
      <c r="I330" s="30" t="s">
        <v>339</v>
      </c>
    </row>
    <row r="331" spans="1:11" ht="17.25" customHeight="1" x14ac:dyDescent="0.25">
      <c r="A331" s="325">
        <v>169</v>
      </c>
      <c r="B331" s="30">
        <v>51192457</v>
      </c>
      <c r="C331" s="30">
        <v>20102</v>
      </c>
      <c r="D331" s="74" t="s">
        <v>128</v>
      </c>
      <c r="E331" s="30" t="s">
        <v>202</v>
      </c>
      <c r="F331" s="28" t="s">
        <v>188</v>
      </c>
      <c r="G331" s="340">
        <v>120000</v>
      </c>
      <c r="H331" s="30" t="s">
        <v>19</v>
      </c>
      <c r="I331" s="30" t="s">
        <v>339</v>
      </c>
    </row>
    <row r="332" spans="1:11" ht="18" customHeight="1" x14ac:dyDescent="0.25">
      <c r="A332" s="325">
        <v>169</v>
      </c>
      <c r="B332" s="30">
        <v>51383315</v>
      </c>
      <c r="C332" s="30">
        <v>20102</v>
      </c>
      <c r="D332" s="74" t="s">
        <v>129</v>
      </c>
      <c r="E332" s="30" t="s">
        <v>203</v>
      </c>
      <c r="F332" s="28" t="s">
        <v>188</v>
      </c>
      <c r="G332" s="340">
        <v>100000</v>
      </c>
      <c r="H332" s="30" t="s">
        <v>19</v>
      </c>
      <c r="I332" s="30" t="s">
        <v>339</v>
      </c>
    </row>
    <row r="333" spans="1:11" x14ac:dyDescent="0.25">
      <c r="A333" s="325">
        <v>169</v>
      </c>
      <c r="B333" s="30">
        <v>51142404</v>
      </c>
      <c r="C333" s="30">
        <v>20102</v>
      </c>
      <c r="D333" s="74" t="s">
        <v>130</v>
      </c>
      <c r="E333" s="30" t="s">
        <v>204</v>
      </c>
      <c r="F333" s="28" t="s">
        <v>188</v>
      </c>
      <c r="G333" s="340">
        <f>405000-120000-232000</f>
        <v>53000</v>
      </c>
      <c r="H333" s="30" t="s">
        <v>19</v>
      </c>
      <c r="I333" s="30" t="s">
        <v>339</v>
      </c>
      <c r="K333" s="50"/>
    </row>
    <row r="334" spans="1:11" ht="16.5" customHeight="1" x14ac:dyDescent="0.25">
      <c r="A334" s="325">
        <v>169</v>
      </c>
      <c r="B334" s="30">
        <v>50501509</v>
      </c>
      <c r="C334" s="30">
        <v>20102</v>
      </c>
      <c r="D334" s="74" t="s">
        <v>131</v>
      </c>
      <c r="E334" s="30" t="s">
        <v>205</v>
      </c>
      <c r="F334" s="28" t="s">
        <v>188</v>
      </c>
      <c r="G334" s="340">
        <v>70000</v>
      </c>
      <c r="H334" s="30" t="s">
        <v>19</v>
      </c>
      <c r="I334" s="30" t="s">
        <v>339</v>
      </c>
    </row>
    <row r="335" spans="1:11" x14ac:dyDescent="0.25">
      <c r="A335" s="325">
        <v>169</v>
      </c>
      <c r="B335" s="30">
        <v>51191602</v>
      </c>
      <c r="C335" s="30">
        <v>20102</v>
      </c>
      <c r="D335" s="74" t="s">
        <v>132</v>
      </c>
      <c r="E335" s="30" t="s">
        <v>205</v>
      </c>
      <c r="F335" s="28" t="s">
        <v>133</v>
      </c>
      <c r="G335" s="340">
        <v>50000</v>
      </c>
      <c r="H335" s="30" t="s">
        <v>19</v>
      </c>
      <c r="I335" s="30" t="s">
        <v>339</v>
      </c>
    </row>
    <row r="336" spans="1:11" ht="19.5" customHeight="1" x14ac:dyDescent="0.25">
      <c r="A336" s="325">
        <v>169</v>
      </c>
      <c r="B336" s="30">
        <v>51384601</v>
      </c>
      <c r="C336" s="30">
        <v>20102</v>
      </c>
      <c r="D336" s="74" t="s">
        <v>134</v>
      </c>
      <c r="E336" s="30" t="s">
        <v>196</v>
      </c>
      <c r="F336" s="28" t="s">
        <v>188</v>
      </c>
      <c r="G336" s="340">
        <v>100000</v>
      </c>
      <c r="H336" s="30" t="s">
        <v>19</v>
      </c>
      <c r="I336" s="30" t="s">
        <v>339</v>
      </c>
    </row>
    <row r="337" spans="1:13" ht="20.25" customHeight="1" x14ac:dyDescent="0.25">
      <c r="A337" s="325">
        <v>169</v>
      </c>
      <c r="B337" s="30">
        <v>51151656</v>
      </c>
      <c r="C337" s="30">
        <v>20102</v>
      </c>
      <c r="D337" s="74" t="s">
        <v>206</v>
      </c>
      <c r="E337" s="30" t="s">
        <v>196</v>
      </c>
      <c r="F337" s="28" t="s">
        <v>188</v>
      </c>
      <c r="G337" s="340">
        <v>50000</v>
      </c>
      <c r="H337" s="30" t="s">
        <v>19</v>
      </c>
      <c r="I337" s="30" t="s">
        <v>339</v>
      </c>
    </row>
    <row r="338" spans="1:13" ht="19.5" customHeight="1" x14ac:dyDescent="0.25">
      <c r="A338" s="325">
        <v>169</v>
      </c>
      <c r="B338" s="30" t="s">
        <v>207</v>
      </c>
      <c r="C338" s="30">
        <v>20102</v>
      </c>
      <c r="D338" s="74" t="s">
        <v>135</v>
      </c>
      <c r="E338" s="30" t="s">
        <v>200</v>
      </c>
      <c r="F338" s="28" t="s">
        <v>188</v>
      </c>
      <c r="G338" s="340">
        <v>50000</v>
      </c>
      <c r="H338" s="30" t="s">
        <v>19</v>
      </c>
      <c r="I338" s="30" t="s">
        <v>339</v>
      </c>
    </row>
    <row r="339" spans="1:13" ht="17.25" customHeight="1" x14ac:dyDescent="0.25">
      <c r="A339" s="325">
        <v>169</v>
      </c>
      <c r="B339" s="30">
        <v>51171709</v>
      </c>
      <c r="C339" s="30">
        <v>20102</v>
      </c>
      <c r="D339" s="74" t="s">
        <v>136</v>
      </c>
      <c r="E339" s="30" t="s">
        <v>196</v>
      </c>
      <c r="F339" s="28" t="s">
        <v>188</v>
      </c>
      <c r="G339" s="340">
        <v>200000</v>
      </c>
      <c r="H339" s="30" t="s">
        <v>19</v>
      </c>
      <c r="I339" s="30" t="s">
        <v>339</v>
      </c>
    </row>
    <row r="340" spans="1:13" ht="12.75" customHeight="1" x14ac:dyDescent="0.25">
      <c r="A340" s="325">
        <v>169</v>
      </c>
      <c r="B340" s="30">
        <v>51285099</v>
      </c>
      <c r="C340" s="30">
        <v>20102</v>
      </c>
      <c r="D340" s="74" t="s">
        <v>232</v>
      </c>
      <c r="E340" s="30" t="s">
        <v>233</v>
      </c>
      <c r="F340" s="28" t="s">
        <v>188</v>
      </c>
      <c r="G340" s="340">
        <v>168000</v>
      </c>
      <c r="H340" s="30" t="s">
        <v>19</v>
      </c>
      <c r="I340" s="30" t="s">
        <v>339</v>
      </c>
    </row>
    <row r="341" spans="1:13" x14ac:dyDescent="0.25">
      <c r="A341" s="325">
        <v>169</v>
      </c>
      <c r="B341" s="30">
        <v>51471901</v>
      </c>
      <c r="C341" s="30">
        <v>20102</v>
      </c>
      <c r="D341" s="74" t="s">
        <v>234</v>
      </c>
      <c r="E341" s="30" t="s">
        <v>201</v>
      </c>
      <c r="F341" s="28" t="s">
        <v>235</v>
      </c>
      <c r="G341" s="340">
        <v>13000</v>
      </c>
      <c r="H341" s="30" t="s">
        <v>19</v>
      </c>
      <c r="I341" s="30" t="s">
        <v>339</v>
      </c>
    </row>
    <row r="342" spans="1:13" x14ac:dyDescent="0.25">
      <c r="A342" s="325">
        <v>169</v>
      </c>
      <c r="B342" s="30">
        <v>51472802</v>
      </c>
      <c r="C342" s="30">
        <v>20102</v>
      </c>
      <c r="D342" s="74" t="s">
        <v>236</v>
      </c>
      <c r="E342" s="30" t="s">
        <v>237</v>
      </c>
      <c r="F342" s="28" t="s">
        <v>24</v>
      </c>
      <c r="G342" s="340">
        <v>15000</v>
      </c>
      <c r="H342" s="30" t="s">
        <v>19</v>
      </c>
      <c r="I342" s="30" t="s">
        <v>339</v>
      </c>
    </row>
    <row r="343" spans="1:13" x14ac:dyDescent="0.25">
      <c r="A343" s="325">
        <v>169</v>
      </c>
      <c r="B343" s="30">
        <v>51162299</v>
      </c>
      <c r="C343" s="30">
        <v>20102</v>
      </c>
      <c r="D343" s="74" t="s">
        <v>238</v>
      </c>
      <c r="E343" s="30" t="s">
        <v>201</v>
      </c>
      <c r="F343" s="28" t="s">
        <v>24</v>
      </c>
      <c r="G343" s="340">
        <v>36000</v>
      </c>
      <c r="H343" s="30" t="s">
        <v>19</v>
      </c>
      <c r="I343" s="30" t="s">
        <v>339</v>
      </c>
      <c r="K343" s="50"/>
      <c r="M343" s="50"/>
    </row>
    <row r="344" spans="1:13" ht="15.75" customHeight="1" x14ac:dyDescent="0.25">
      <c r="A344" s="325">
        <v>169</v>
      </c>
      <c r="B344" s="30" t="s">
        <v>208</v>
      </c>
      <c r="C344" s="30">
        <v>20102</v>
      </c>
      <c r="D344" s="74" t="s">
        <v>137</v>
      </c>
      <c r="E344" s="30" t="s">
        <v>196</v>
      </c>
      <c r="F344" s="28" t="s">
        <v>188</v>
      </c>
      <c r="G344" s="340">
        <v>100000</v>
      </c>
      <c r="H344" s="30" t="s">
        <v>19</v>
      </c>
      <c r="I344" s="30" t="s">
        <v>339</v>
      </c>
    </row>
    <row r="345" spans="1:13" ht="15.75" customHeight="1" x14ac:dyDescent="0.25">
      <c r="A345" s="454">
        <v>17501</v>
      </c>
      <c r="B345" s="148">
        <v>12352104</v>
      </c>
      <c r="C345" s="148">
        <v>20102</v>
      </c>
      <c r="D345" s="149" t="s">
        <v>45</v>
      </c>
      <c r="E345" s="148">
        <v>1</v>
      </c>
      <c r="F345" s="148" t="s">
        <v>24</v>
      </c>
      <c r="G345" s="342">
        <v>100000</v>
      </c>
      <c r="H345" s="150" t="s">
        <v>19</v>
      </c>
      <c r="I345" s="148" t="s">
        <v>336</v>
      </c>
      <c r="M345" s="91">
        <f>SUM(G345:G372)</f>
        <v>1411830</v>
      </c>
    </row>
    <row r="346" spans="1:13" ht="15.75" customHeight="1" x14ac:dyDescent="0.25">
      <c r="A346" s="454">
        <v>17501</v>
      </c>
      <c r="B346" s="148">
        <v>51473016</v>
      </c>
      <c r="C346" s="148">
        <v>20102</v>
      </c>
      <c r="D346" s="149" t="s">
        <v>109</v>
      </c>
      <c r="E346" s="148">
        <v>12</v>
      </c>
      <c r="F346" s="148" t="s">
        <v>24</v>
      </c>
      <c r="G346" s="342">
        <v>1136830</v>
      </c>
      <c r="H346" s="150" t="s">
        <v>19</v>
      </c>
      <c r="I346" s="148" t="s">
        <v>338</v>
      </c>
    </row>
    <row r="347" spans="1:13" ht="15.75" customHeight="1" x14ac:dyDescent="0.25">
      <c r="A347" s="454">
        <v>17501</v>
      </c>
      <c r="B347" s="148">
        <v>51282301</v>
      </c>
      <c r="C347" s="148">
        <v>20102</v>
      </c>
      <c r="D347" s="159" t="s">
        <v>118</v>
      </c>
      <c r="E347" s="148">
        <v>10</v>
      </c>
      <c r="F347" s="148" t="s">
        <v>385</v>
      </c>
      <c r="G347" s="343">
        <v>3000</v>
      </c>
      <c r="H347" s="150" t="s">
        <v>19</v>
      </c>
      <c r="I347" s="148" t="s">
        <v>338</v>
      </c>
    </row>
    <row r="348" spans="1:13" ht="15.75" customHeight="1" x14ac:dyDescent="0.25">
      <c r="A348" s="454">
        <v>17501</v>
      </c>
      <c r="B348" s="148">
        <v>51284119</v>
      </c>
      <c r="C348" s="148">
        <v>20102</v>
      </c>
      <c r="D348" s="159" t="s">
        <v>119</v>
      </c>
      <c r="E348" s="148">
        <v>10</v>
      </c>
      <c r="F348" s="148" t="s">
        <v>385</v>
      </c>
      <c r="G348" s="343">
        <v>3000</v>
      </c>
      <c r="H348" s="150" t="s">
        <v>19</v>
      </c>
      <c r="I348" s="148" t="s">
        <v>338</v>
      </c>
    </row>
    <row r="349" spans="1:13" ht="15.75" customHeight="1" x14ac:dyDescent="0.25">
      <c r="A349" s="454">
        <v>17501</v>
      </c>
      <c r="B349" s="148">
        <v>51171840</v>
      </c>
      <c r="C349" s="148">
        <v>20102</v>
      </c>
      <c r="D349" s="159" t="s">
        <v>386</v>
      </c>
      <c r="E349" s="148">
        <v>20</v>
      </c>
      <c r="F349" s="148" t="s">
        <v>385</v>
      </c>
      <c r="G349" s="343">
        <v>3000</v>
      </c>
      <c r="H349" s="150" t="s">
        <v>19</v>
      </c>
      <c r="I349" s="148" t="s">
        <v>338</v>
      </c>
      <c r="M349" s="335"/>
    </row>
    <row r="350" spans="1:13" ht="15.75" customHeight="1" x14ac:dyDescent="0.25">
      <c r="A350" s="454">
        <v>17501</v>
      </c>
      <c r="B350" s="148">
        <v>51162701</v>
      </c>
      <c r="C350" s="148">
        <v>20102</v>
      </c>
      <c r="D350" s="159" t="s">
        <v>120</v>
      </c>
      <c r="E350" s="148">
        <v>10</v>
      </c>
      <c r="F350" s="148" t="s">
        <v>385</v>
      </c>
      <c r="G350" s="343">
        <v>3000</v>
      </c>
      <c r="H350" s="150" t="s">
        <v>19</v>
      </c>
      <c r="I350" s="148" t="s">
        <v>338</v>
      </c>
    </row>
    <row r="351" spans="1:13" ht="15.75" customHeight="1" x14ac:dyDescent="0.25">
      <c r="A351" s="454">
        <v>17501</v>
      </c>
      <c r="B351" s="148">
        <v>51385805</v>
      </c>
      <c r="C351" s="148">
        <v>20102</v>
      </c>
      <c r="D351" s="159" t="s">
        <v>387</v>
      </c>
      <c r="E351" s="148">
        <v>40</v>
      </c>
      <c r="F351" s="148" t="s">
        <v>385</v>
      </c>
      <c r="G351" s="343">
        <v>3000</v>
      </c>
      <c r="H351" s="150" t="s">
        <v>19</v>
      </c>
      <c r="I351" s="148" t="s">
        <v>338</v>
      </c>
    </row>
    <row r="352" spans="1:13" ht="15.75" customHeight="1" x14ac:dyDescent="0.25">
      <c r="A352" s="454">
        <v>17501</v>
      </c>
      <c r="B352" s="148">
        <v>51282912</v>
      </c>
      <c r="C352" s="148">
        <v>20102</v>
      </c>
      <c r="D352" s="159" t="s">
        <v>121</v>
      </c>
      <c r="E352" s="148">
        <v>10</v>
      </c>
      <c r="F352" s="148" t="s">
        <v>385</v>
      </c>
      <c r="G352" s="343">
        <v>3000</v>
      </c>
      <c r="H352" s="150" t="s">
        <v>19</v>
      </c>
      <c r="I352" s="148" t="s">
        <v>338</v>
      </c>
    </row>
    <row r="353" spans="1:9" ht="15.75" customHeight="1" x14ac:dyDescent="0.25">
      <c r="A353" s="454">
        <v>17501</v>
      </c>
      <c r="B353" s="148">
        <v>51313101</v>
      </c>
      <c r="C353" s="148">
        <v>20102</v>
      </c>
      <c r="D353" s="159" t="s">
        <v>388</v>
      </c>
      <c r="E353" s="148">
        <v>8</v>
      </c>
      <c r="F353" s="148" t="s">
        <v>385</v>
      </c>
      <c r="G353" s="343">
        <v>3000</v>
      </c>
      <c r="H353" s="150" t="s">
        <v>19</v>
      </c>
      <c r="I353" s="148" t="s">
        <v>338</v>
      </c>
    </row>
    <row r="354" spans="1:9" ht="15.75" customHeight="1" x14ac:dyDescent="0.25">
      <c r="A354" s="454">
        <v>17501</v>
      </c>
      <c r="B354" s="148">
        <v>51314306</v>
      </c>
      <c r="C354" s="148">
        <v>20102</v>
      </c>
      <c r="D354" s="159" t="s">
        <v>122</v>
      </c>
      <c r="E354" s="148">
        <v>10</v>
      </c>
      <c r="F354" s="148" t="s">
        <v>385</v>
      </c>
      <c r="G354" s="343">
        <v>3000</v>
      </c>
      <c r="H354" s="150" t="s">
        <v>19</v>
      </c>
      <c r="I354" s="148" t="s">
        <v>338</v>
      </c>
    </row>
    <row r="355" spans="1:9" ht="15.75" customHeight="1" x14ac:dyDescent="0.25">
      <c r="A355" s="454">
        <v>17501</v>
      </c>
      <c r="B355" s="148">
        <v>51162305</v>
      </c>
      <c r="C355" s="148">
        <v>20102</v>
      </c>
      <c r="D355" s="159" t="s">
        <v>123</v>
      </c>
      <c r="E355" s="148">
        <v>6</v>
      </c>
      <c r="F355" s="148" t="s">
        <v>385</v>
      </c>
      <c r="G355" s="343">
        <v>3000</v>
      </c>
      <c r="H355" s="150" t="s">
        <v>19</v>
      </c>
      <c r="I355" s="148" t="s">
        <v>338</v>
      </c>
    </row>
    <row r="356" spans="1:9" ht="15.75" customHeight="1" x14ac:dyDescent="0.25">
      <c r="A356" s="454">
        <v>17501</v>
      </c>
      <c r="B356" s="148">
        <v>51171840</v>
      </c>
      <c r="C356" s="148">
        <v>20102</v>
      </c>
      <c r="D356" s="159" t="s">
        <v>124</v>
      </c>
      <c r="E356" s="148">
        <v>10</v>
      </c>
      <c r="F356" s="148" t="s">
        <v>385</v>
      </c>
      <c r="G356" s="343">
        <v>3000</v>
      </c>
      <c r="H356" s="150" t="s">
        <v>19</v>
      </c>
      <c r="I356" s="148" t="s">
        <v>338</v>
      </c>
    </row>
    <row r="357" spans="1:9" ht="15.75" customHeight="1" x14ac:dyDescent="0.25">
      <c r="A357" s="454">
        <v>17501</v>
      </c>
      <c r="B357" s="148">
        <v>51171808</v>
      </c>
      <c r="C357" s="148">
        <v>20102</v>
      </c>
      <c r="D357" s="159" t="s">
        <v>125</v>
      </c>
      <c r="E357" s="148">
        <v>5</v>
      </c>
      <c r="F357" s="148" t="s">
        <v>385</v>
      </c>
      <c r="G357" s="343">
        <v>3000</v>
      </c>
      <c r="H357" s="150" t="s">
        <v>19</v>
      </c>
      <c r="I357" s="148" t="s">
        <v>338</v>
      </c>
    </row>
    <row r="358" spans="1:9" ht="15.75" customHeight="1" x14ac:dyDescent="0.25">
      <c r="A358" s="454">
        <v>17501</v>
      </c>
      <c r="B358" s="148">
        <v>51171704</v>
      </c>
      <c r="C358" s="148">
        <v>20102</v>
      </c>
      <c r="D358" s="159" t="s">
        <v>389</v>
      </c>
      <c r="E358" s="148">
        <v>10</v>
      </c>
      <c r="F358" s="148" t="s">
        <v>385</v>
      </c>
      <c r="G358" s="343">
        <v>3000</v>
      </c>
      <c r="H358" s="150" t="s">
        <v>19</v>
      </c>
      <c r="I358" s="148" t="s">
        <v>338</v>
      </c>
    </row>
    <row r="359" spans="1:9" ht="15.75" customHeight="1" x14ac:dyDescent="0.25">
      <c r="A359" s="454">
        <v>17501</v>
      </c>
      <c r="B359" s="148">
        <v>50501801</v>
      </c>
      <c r="C359" s="148">
        <v>20102</v>
      </c>
      <c r="D359" s="159" t="s">
        <v>390</v>
      </c>
      <c r="E359" s="148">
        <v>10</v>
      </c>
      <c r="F359" s="148" t="s">
        <v>385</v>
      </c>
      <c r="G359" s="343">
        <v>3000</v>
      </c>
      <c r="H359" s="150" t="s">
        <v>19</v>
      </c>
      <c r="I359" s="148" t="s">
        <v>338</v>
      </c>
    </row>
    <row r="360" spans="1:9" ht="15.75" customHeight="1" x14ac:dyDescent="0.25">
      <c r="A360" s="454">
        <v>17501</v>
      </c>
      <c r="B360" s="148">
        <v>51171911</v>
      </c>
      <c r="C360" s="148">
        <v>20102</v>
      </c>
      <c r="D360" s="159" t="s">
        <v>126</v>
      </c>
      <c r="E360" s="148">
        <v>25</v>
      </c>
      <c r="F360" s="148" t="s">
        <v>385</v>
      </c>
      <c r="G360" s="343">
        <v>3000</v>
      </c>
      <c r="H360" s="150" t="s">
        <v>19</v>
      </c>
      <c r="I360" s="148" t="s">
        <v>338</v>
      </c>
    </row>
    <row r="361" spans="1:9" ht="15.75" customHeight="1" x14ac:dyDescent="0.25">
      <c r="A361" s="454">
        <v>17501</v>
      </c>
      <c r="B361" s="148">
        <v>51151912</v>
      </c>
      <c r="C361" s="148">
        <v>20102</v>
      </c>
      <c r="D361" s="159" t="s">
        <v>127</v>
      </c>
      <c r="E361" s="148">
        <v>20</v>
      </c>
      <c r="F361" s="148" t="s">
        <v>385</v>
      </c>
      <c r="G361" s="343">
        <v>3000</v>
      </c>
      <c r="H361" s="150" t="s">
        <v>19</v>
      </c>
      <c r="I361" s="148" t="s">
        <v>338</v>
      </c>
    </row>
    <row r="362" spans="1:9" ht="15.75" customHeight="1" x14ac:dyDescent="0.25">
      <c r="A362" s="454">
        <v>17501</v>
      </c>
      <c r="B362" s="148">
        <v>51192457</v>
      </c>
      <c r="C362" s="148">
        <v>20102</v>
      </c>
      <c r="D362" s="159" t="s">
        <v>128</v>
      </c>
      <c r="E362" s="148">
        <v>500</v>
      </c>
      <c r="F362" s="148" t="s">
        <v>385</v>
      </c>
      <c r="G362" s="343">
        <v>3000</v>
      </c>
      <c r="H362" s="150" t="s">
        <v>19</v>
      </c>
      <c r="I362" s="148" t="s">
        <v>338</v>
      </c>
    </row>
    <row r="363" spans="1:9" ht="15.75" customHeight="1" x14ac:dyDescent="0.25">
      <c r="A363" s="454">
        <v>17501</v>
      </c>
      <c r="B363" s="148">
        <v>51383315</v>
      </c>
      <c r="C363" s="148">
        <v>20102</v>
      </c>
      <c r="D363" s="159" t="s">
        <v>129</v>
      </c>
      <c r="E363" s="148">
        <v>50</v>
      </c>
      <c r="F363" s="148" t="s">
        <v>385</v>
      </c>
      <c r="G363" s="343">
        <v>3000</v>
      </c>
      <c r="H363" s="150" t="s">
        <v>19</v>
      </c>
      <c r="I363" s="148" t="s">
        <v>338</v>
      </c>
    </row>
    <row r="364" spans="1:9" ht="15.75" customHeight="1" x14ac:dyDescent="0.25">
      <c r="A364" s="454">
        <v>17501</v>
      </c>
      <c r="B364" s="148">
        <v>51142404</v>
      </c>
      <c r="C364" s="148">
        <v>20102</v>
      </c>
      <c r="D364" s="159" t="s">
        <v>130</v>
      </c>
      <c r="E364" s="148">
        <v>4</v>
      </c>
      <c r="F364" s="148" t="s">
        <v>385</v>
      </c>
      <c r="G364" s="343">
        <v>3000</v>
      </c>
      <c r="H364" s="150" t="s">
        <v>19</v>
      </c>
      <c r="I364" s="148" t="s">
        <v>338</v>
      </c>
    </row>
    <row r="365" spans="1:9" ht="15.75" customHeight="1" x14ac:dyDescent="0.25">
      <c r="A365" s="454">
        <v>17501</v>
      </c>
      <c r="B365" s="148">
        <v>50501509</v>
      </c>
      <c r="C365" s="148">
        <v>20102</v>
      </c>
      <c r="D365" s="159" t="s">
        <v>131</v>
      </c>
      <c r="E365" s="148">
        <v>30</v>
      </c>
      <c r="F365" s="148" t="s">
        <v>385</v>
      </c>
      <c r="G365" s="343">
        <v>3000</v>
      </c>
      <c r="H365" s="150" t="s">
        <v>19</v>
      </c>
      <c r="I365" s="148" t="s">
        <v>338</v>
      </c>
    </row>
    <row r="366" spans="1:9" ht="15.75" customHeight="1" x14ac:dyDescent="0.25">
      <c r="A366" s="454">
        <v>17501</v>
      </c>
      <c r="B366" s="148">
        <v>51191602</v>
      </c>
      <c r="C366" s="148">
        <v>20102</v>
      </c>
      <c r="D366" s="159" t="s">
        <v>132</v>
      </c>
      <c r="E366" s="148">
        <v>30</v>
      </c>
      <c r="F366" s="148" t="s">
        <v>133</v>
      </c>
      <c r="G366" s="343">
        <v>3000</v>
      </c>
      <c r="H366" s="150" t="s">
        <v>19</v>
      </c>
      <c r="I366" s="148" t="s">
        <v>338</v>
      </c>
    </row>
    <row r="367" spans="1:9" ht="15.75" customHeight="1" x14ac:dyDescent="0.25">
      <c r="A367" s="454">
        <v>17501</v>
      </c>
      <c r="B367" s="148">
        <v>51384601</v>
      </c>
      <c r="C367" s="148">
        <v>20102</v>
      </c>
      <c r="D367" s="159" t="s">
        <v>134</v>
      </c>
      <c r="E367" s="148">
        <v>6</v>
      </c>
      <c r="F367" s="148" t="s">
        <v>385</v>
      </c>
      <c r="G367" s="343">
        <v>3000</v>
      </c>
      <c r="H367" s="150" t="s">
        <v>19</v>
      </c>
      <c r="I367" s="148" t="s">
        <v>338</v>
      </c>
    </row>
    <row r="368" spans="1:9" ht="15.75" customHeight="1" x14ac:dyDescent="0.25">
      <c r="A368" s="454">
        <v>17501</v>
      </c>
      <c r="B368" s="148">
        <v>51151656</v>
      </c>
      <c r="C368" s="148">
        <v>20102</v>
      </c>
      <c r="D368" s="159" t="s">
        <v>391</v>
      </c>
      <c r="E368" s="148">
        <v>6</v>
      </c>
      <c r="F368" s="148" t="s">
        <v>385</v>
      </c>
      <c r="G368" s="343">
        <v>3000</v>
      </c>
      <c r="H368" s="150" t="s">
        <v>19</v>
      </c>
      <c r="I368" s="148" t="s">
        <v>338</v>
      </c>
    </row>
    <row r="369" spans="1:14" ht="15.75" customHeight="1" x14ac:dyDescent="0.25">
      <c r="A369" s="454">
        <v>17501</v>
      </c>
      <c r="B369" s="148">
        <v>51171504</v>
      </c>
      <c r="C369" s="148">
        <v>20102</v>
      </c>
      <c r="D369" s="159" t="s">
        <v>135</v>
      </c>
      <c r="E369" s="148">
        <v>25</v>
      </c>
      <c r="F369" s="148" t="s">
        <v>385</v>
      </c>
      <c r="G369" s="343">
        <v>3000</v>
      </c>
      <c r="H369" s="150" t="s">
        <v>19</v>
      </c>
      <c r="I369" s="148" t="s">
        <v>338</v>
      </c>
      <c r="N369" s="335"/>
    </row>
    <row r="370" spans="1:14" ht="15.75" customHeight="1" x14ac:dyDescent="0.25">
      <c r="A370" s="454">
        <v>17501</v>
      </c>
      <c r="B370" s="148">
        <v>51171709</v>
      </c>
      <c r="C370" s="148">
        <v>20102</v>
      </c>
      <c r="D370" s="159" t="s">
        <v>136</v>
      </c>
      <c r="E370" s="148">
        <v>6</v>
      </c>
      <c r="F370" s="148" t="s">
        <v>385</v>
      </c>
      <c r="G370" s="343">
        <v>3000</v>
      </c>
      <c r="H370" s="150" t="s">
        <v>19</v>
      </c>
      <c r="I370" s="148" t="s">
        <v>338</v>
      </c>
    </row>
    <row r="371" spans="1:14" ht="15.75" customHeight="1" x14ac:dyDescent="0.25">
      <c r="A371" s="454">
        <v>17501</v>
      </c>
      <c r="B371" s="148">
        <v>51401799</v>
      </c>
      <c r="C371" s="148">
        <v>20102</v>
      </c>
      <c r="D371" s="159" t="s">
        <v>137</v>
      </c>
      <c r="E371" s="148">
        <v>6</v>
      </c>
      <c r="F371" s="148" t="s">
        <v>385</v>
      </c>
      <c r="G371" s="343">
        <v>3000</v>
      </c>
      <c r="H371" s="150" t="s">
        <v>19</v>
      </c>
      <c r="I371" s="148" t="s">
        <v>338</v>
      </c>
    </row>
    <row r="372" spans="1:14" ht="15.75" customHeight="1" x14ac:dyDescent="0.25">
      <c r="A372" s="454">
        <v>17501</v>
      </c>
      <c r="B372" s="148">
        <v>12352104</v>
      </c>
      <c r="C372" s="148">
        <v>20102</v>
      </c>
      <c r="D372" s="149" t="s">
        <v>45</v>
      </c>
      <c r="E372" s="148">
        <v>1</v>
      </c>
      <c r="F372" s="148" t="s">
        <v>24</v>
      </c>
      <c r="G372" s="342">
        <v>100000</v>
      </c>
      <c r="H372" s="150" t="s">
        <v>19</v>
      </c>
      <c r="I372" s="148" t="s">
        <v>340</v>
      </c>
    </row>
    <row r="373" spans="1:14" ht="15.75" customHeight="1" x14ac:dyDescent="0.25">
      <c r="A373" s="325"/>
      <c r="B373" s="30"/>
      <c r="C373" s="30"/>
      <c r="D373" s="74"/>
      <c r="E373" s="30"/>
      <c r="F373" s="28"/>
      <c r="G373" s="340"/>
      <c r="H373" s="30"/>
      <c r="I373" s="30"/>
    </row>
    <row r="374" spans="1:14" x14ac:dyDescent="0.25">
      <c r="A374" s="81">
        <v>169</v>
      </c>
      <c r="B374" s="81"/>
      <c r="C374" s="96">
        <v>20104</v>
      </c>
      <c r="D374" s="100" t="s">
        <v>46</v>
      </c>
      <c r="E374" s="81"/>
      <c r="F374" s="81"/>
      <c r="G374" s="344">
        <f>SUM(G375:G384)</f>
        <v>4786877</v>
      </c>
      <c r="H374" s="82" t="s">
        <v>19</v>
      </c>
      <c r="I374" s="81"/>
      <c r="J374" s="44">
        <v>2009091</v>
      </c>
    </row>
    <row r="375" spans="1:14" x14ac:dyDescent="0.25">
      <c r="A375" s="325">
        <v>169</v>
      </c>
      <c r="B375" s="30">
        <v>44103103</v>
      </c>
      <c r="C375" s="31">
        <v>20104</v>
      </c>
      <c r="D375" s="74" t="s">
        <v>47</v>
      </c>
      <c r="E375" s="30">
        <v>139</v>
      </c>
      <c r="F375" s="30" t="s">
        <v>24</v>
      </c>
      <c r="G375" s="340">
        <v>750000</v>
      </c>
      <c r="H375" s="32" t="s">
        <v>19</v>
      </c>
      <c r="I375" s="38" t="s">
        <v>337</v>
      </c>
      <c r="M375" s="335"/>
    </row>
    <row r="376" spans="1:14" x14ac:dyDescent="0.25">
      <c r="A376" s="325">
        <v>169</v>
      </c>
      <c r="B376" s="30">
        <v>12171703</v>
      </c>
      <c r="C376" s="31">
        <v>20104</v>
      </c>
      <c r="D376" s="74" t="s">
        <v>48</v>
      </c>
      <c r="E376" s="30">
        <v>40</v>
      </c>
      <c r="F376" s="30" t="s">
        <v>24</v>
      </c>
      <c r="G376" s="341">
        <v>750000</v>
      </c>
      <c r="H376" s="32" t="s">
        <v>19</v>
      </c>
      <c r="I376" s="38" t="s">
        <v>337</v>
      </c>
      <c r="M376" s="335">
        <f>SUM(G375:G376)</f>
        <v>1500000</v>
      </c>
    </row>
    <row r="377" spans="1:14" x14ac:dyDescent="0.25">
      <c r="A377" s="454">
        <v>17501</v>
      </c>
      <c r="B377" s="148">
        <v>92202632</v>
      </c>
      <c r="C377" s="148">
        <v>20104</v>
      </c>
      <c r="D377" s="149" t="s">
        <v>392</v>
      </c>
      <c r="E377" s="148">
        <v>2</v>
      </c>
      <c r="F377" s="148" t="s">
        <v>24</v>
      </c>
      <c r="G377" s="342">
        <v>15000</v>
      </c>
      <c r="H377" s="150" t="s">
        <v>19</v>
      </c>
      <c r="I377" s="148" t="s">
        <v>340</v>
      </c>
      <c r="M377" s="91"/>
    </row>
    <row r="378" spans="1:14" x14ac:dyDescent="0.25">
      <c r="A378" s="454">
        <v>17501</v>
      </c>
      <c r="B378" s="148">
        <v>92202644</v>
      </c>
      <c r="C378" s="148">
        <v>20104</v>
      </c>
      <c r="D378" s="149" t="s">
        <v>393</v>
      </c>
      <c r="E378" s="148">
        <v>7</v>
      </c>
      <c r="F378" s="148" t="s">
        <v>24</v>
      </c>
      <c r="G378" s="342">
        <v>30000</v>
      </c>
      <c r="H378" s="150" t="s">
        <v>19</v>
      </c>
      <c r="I378" s="148" t="s">
        <v>340</v>
      </c>
    </row>
    <row r="379" spans="1:14" x14ac:dyDescent="0.25">
      <c r="A379" s="454">
        <v>17501</v>
      </c>
      <c r="B379" s="148">
        <v>92202634</v>
      </c>
      <c r="C379" s="148">
        <v>20104</v>
      </c>
      <c r="D379" s="149" t="s">
        <v>394</v>
      </c>
      <c r="E379" s="148">
        <v>8</v>
      </c>
      <c r="F379" s="148" t="s">
        <v>24</v>
      </c>
      <c r="G379" s="342">
        <v>70000</v>
      </c>
      <c r="H379" s="150" t="s">
        <v>19</v>
      </c>
      <c r="I379" s="148" t="s">
        <v>340</v>
      </c>
    </row>
    <row r="380" spans="1:14" x14ac:dyDescent="0.25">
      <c r="A380" s="454">
        <v>17501</v>
      </c>
      <c r="B380" s="148">
        <v>92202636</v>
      </c>
      <c r="C380" s="148">
        <v>20104</v>
      </c>
      <c r="D380" s="149" t="s">
        <v>395</v>
      </c>
      <c r="E380" s="148">
        <v>7</v>
      </c>
      <c r="F380" s="148" t="s">
        <v>24</v>
      </c>
      <c r="G380" s="342">
        <v>75000</v>
      </c>
      <c r="H380" s="150" t="s">
        <v>19</v>
      </c>
      <c r="I380" s="148" t="s">
        <v>340</v>
      </c>
    </row>
    <row r="381" spans="1:14" x14ac:dyDescent="0.25">
      <c r="A381" s="454">
        <v>17501</v>
      </c>
      <c r="B381" s="148">
        <v>44103103</v>
      </c>
      <c r="C381" s="148">
        <v>20104</v>
      </c>
      <c r="D381" s="149" t="s">
        <v>47</v>
      </c>
      <c r="E381" s="148">
        <v>139</v>
      </c>
      <c r="F381" s="148" t="s">
        <v>24</v>
      </c>
      <c r="G381" s="342">
        <f>1500000-1215214</f>
        <v>284786</v>
      </c>
      <c r="H381" s="150" t="s">
        <v>19</v>
      </c>
      <c r="I381" s="148" t="s">
        <v>364</v>
      </c>
    </row>
    <row r="382" spans="1:14" x14ac:dyDescent="0.25">
      <c r="A382" s="454">
        <v>17501</v>
      </c>
      <c r="B382" s="148">
        <v>44103103</v>
      </c>
      <c r="C382" s="148">
        <v>20104</v>
      </c>
      <c r="D382" s="149" t="s">
        <v>47</v>
      </c>
      <c r="E382" s="148">
        <v>169</v>
      </c>
      <c r="F382" s="148" t="s">
        <v>24</v>
      </c>
      <c r="G382" s="342">
        <v>500000</v>
      </c>
      <c r="H382" s="150" t="s">
        <v>19</v>
      </c>
      <c r="I382" s="148" t="s">
        <v>336</v>
      </c>
      <c r="M382" s="335">
        <f>SUM(G377:G384)</f>
        <v>3286877</v>
      </c>
    </row>
    <row r="383" spans="1:14" x14ac:dyDescent="0.25">
      <c r="A383" s="454">
        <v>17501</v>
      </c>
      <c r="B383" s="148">
        <v>12171703</v>
      </c>
      <c r="C383" s="148">
        <v>20104</v>
      </c>
      <c r="D383" s="149" t="s">
        <v>48</v>
      </c>
      <c r="E383" s="148">
        <v>110</v>
      </c>
      <c r="F383" s="148" t="s">
        <v>24</v>
      </c>
      <c r="G383" s="342">
        <v>700337</v>
      </c>
      <c r="H383" s="150" t="s">
        <v>19</v>
      </c>
      <c r="I383" s="148" t="s">
        <v>336</v>
      </c>
      <c r="M383" s="335"/>
    </row>
    <row r="384" spans="1:14" x14ac:dyDescent="0.25">
      <c r="A384" s="454">
        <v>17501</v>
      </c>
      <c r="B384" s="148">
        <v>12171703</v>
      </c>
      <c r="C384" s="148">
        <v>20104</v>
      </c>
      <c r="D384" s="149" t="s">
        <v>48</v>
      </c>
      <c r="E384" s="148">
        <v>40</v>
      </c>
      <c r="F384" s="148" t="s">
        <v>24</v>
      </c>
      <c r="G384" s="342">
        <v>1611754</v>
      </c>
      <c r="H384" s="150" t="s">
        <v>19</v>
      </c>
      <c r="I384" s="148" t="s">
        <v>364</v>
      </c>
      <c r="M384" s="335"/>
    </row>
    <row r="385" spans="1:13" x14ac:dyDescent="0.25">
      <c r="A385" s="454"/>
      <c r="B385" s="148"/>
      <c r="C385" s="148"/>
      <c r="D385" s="149"/>
      <c r="E385" s="148"/>
      <c r="F385" s="148"/>
      <c r="G385" s="455"/>
      <c r="H385" s="150"/>
      <c r="I385" s="148"/>
    </row>
    <row r="386" spans="1:13" x14ac:dyDescent="0.25">
      <c r="A386" s="81">
        <v>17502</v>
      </c>
      <c r="B386" s="81"/>
      <c r="C386" s="96">
        <v>20199</v>
      </c>
      <c r="D386" s="100" t="s">
        <v>517</v>
      </c>
      <c r="E386" s="81"/>
      <c r="F386" s="81"/>
      <c r="G386" s="344">
        <f>SUM(G387:G409)</f>
        <v>5000000</v>
      </c>
      <c r="H386" s="82" t="s">
        <v>19</v>
      </c>
      <c r="I386" s="81"/>
      <c r="M386" s="335">
        <f>+G386</f>
        <v>5000000</v>
      </c>
    </row>
    <row r="387" spans="1:13" ht="83.25" customHeight="1" x14ac:dyDescent="0.25">
      <c r="A387" s="460">
        <v>17502</v>
      </c>
      <c r="B387" s="30" t="s">
        <v>518</v>
      </c>
      <c r="C387" s="148">
        <v>20199</v>
      </c>
      <c r="D387" s="149" t="s">
        <v>519</v>
      </c>
      <c r="E387" s="148">
        <v>40</v>
      </c>
      <c r="F387" s="148" t="s">
        <v>24</v>
      </c>
      <c r="G387" s="342">
        <v>36500</v>
      </c>
      <c r="H387" s="150" t="s">
        <v>19</v>
      </c>
      <c r="I387" s="148" t="s">
        <v>498</v>
      </c>
    </row>
    <row r="388" spans="1:13" x14ac:dyDescent="0.25">
      <c r="A388" s="460">
        <v>17502</v>
      </c>
      <c r="B388" s="148">
        <v>10171502</v>
      </c>
      <c r="C388" s="148">
        <v>20199</v>
      </c>
      <c r="D388" s="149" t="s">
        <v>520</v>
      </c>
      <c r="E388" s="148">
        <v>5</v>
      </c>
      <c r="F388" s="148" t="s">
        <v>24</v>
      </c>
      <c r="G388" s="342">
        <v>75000</v>
      </c>
      <c r="H388" s="150" t="s">
        <v>19</v>
      </c>
      <c r="I388" s="148" t="s">
        <v>498</v>
      </c>
    </row>
    <row r="389" spans="1:13" x14ac:dyDescent="0.25">
      <c r="A389" s="460">
        <v>17502</v>
      </c>
      <c r="B389" s="148">
        <v>10171504</v>
      </c>
      <c r="C389" s="148">
        <v>20199</v>
      </c>
      <c r="D389" s="149" t="s">
        <v>521</v>
      </c>
      <c r="E389" s="148">
        <v>432</v>
      </c>
      <c r="F389" s="148" t="s">
        <v>24</v>
      </c>
      <c r="G389" s="342">
        <v>500000</v>
      </c>
      <c r="H389" s="150" t="s">
        <v>19</v>
      </c>
      <c r="I389" s="148" t="s">
        <v>498</v>
      </c>
    </row>
    <row r="390" spans="1:13" x14ac:dyDescent="0.25">
      <c r="A390" s="460">
        <v>17502</v>
      </c>
      <c r="B390" s="148">
        <v>10171505</v>
      </c>
      <c r="C390" s="148">
        <v>20199</v>
      </c>
      <c r="D390" s="149" t="s">
        <v>522</v>
      </c>
      <c r="E390" s="148">
        <v>28</v>
      </c>
      <c r="F390" s="148" t="s">
        <v>24</v>
      </c>
      <c r="G390" s="342">
        <v>155000</v>
      </c>
      <c r="H390" s="150" t="s">
        <v>19</v>
      </c>
      <c r="I390" s="148" t="s">
        <v>498</v>
      </c>
    </row>
    <row r="391" spans="1:13" x14ac:dyDescent="0.25">
      <c r="A391" s="460">
        <v>17502</v>
      </c>
      <c r="B391" s="148">
        <v>10171602</v>
      </c>
      <c r="C391" s="148">
        <v>20199</v>
      </c>
      <c r="D391" s="149" t="s">
        <v>523</v>
      </c>
      <c r="E391" s="148">
        <v>2</v>
      </c>
      <c r="F391" s="148" t="s">
        <v>24</v>
      </c>
      <c r="G391" s="342">
        <v>35000</v>
      </c>
      <c r="H391" s="150" t="s">
        <v>19</v>
      </c>
      <c r="I391" s="148" t="s">
        <v>498</v>
      </c>
    </row>
    <row r="392" spans="1:13" ht="45" x14ac:dyDescent="0.25">
      <c r="A392" s="460">
        <v>17502</v>
      </c>
      <c r="B392" s="148">
        <v>10171605</v>
      </c>
      <c r="C392" s="148">
        <v>20199</v>
      </c>
      <c r="D392" s="149" t="s">
        <v>524</v>
      </c>
      <c r="E392" s="148">
        <v>625</v>
      </c>
      <c r="F392" s="148" t="s">
        <v>24</v>
      </c>
      <c r="G392" s="342">
        <v>800000</v>
      </c>
      <c r="H392" s="150" t="s">
        <v>19</v>
      </c>
      <c r="I392" s="148" t="s">
        <v>498</v>
      </c>
    </row>
    <row r="393" spans="1:13" ht="30" x14ac:dyDescent="0.25">
      <c r="A393" s="460">
        <v>17502</v>
      </c>
      <c r="B393" s="148">
        <v>10171607</v>
      </c>
      <c r="C393" s="148">
        <v>20199</v>
      </c>
      <c r="D393" s="149" t="s">
        <v>525</v>
      </c>
      <c r="E393" s="148">
        <v>6</v>
      </c>
      <c r="F393" s="148" t="s">
        <v>24</v>
      </c>
      <c r="G393" s="342">
        <v>65000</v>
      </c>
      <c r="H393" s="150" t="s">
        <v>19</v>
      </c>
      <c r="I393" s="148" t="s">
        <v>498</v>
      </c>
    </row>
    <row r="394" spans="1:13" x14ac:dyDescent="0.25">
      <c r="A394" s="460">
        <v>17502</v>
      </c>
      <c r="B394" s="148">
        <v>10171611</v>
      </c>
      <c r="C394" s="148">
        <v>20199</v>
      </c>
      <c r="D394" s="149" t="s">
        <v>526</v>
      </c>
      <c r="E394" s="148">
        <v>100</v>
      </c>
      <c r="F394" s="148" t="s">
        <v>24</v>
      </c>
      <c r="G394" s="342">
        <v>520000</v>
      </c>
      <c r="H394" s="150" t="s">
        <v>19</v>
      </c>
      <c r="I394" s="148" t="s">
        <v>498</v>
      </c>
    </row>
    <row r="395" spans="1:13" x14ac:dyDescent="0.25">
      <c r="A395" s="460">
        <v>17502</v>
      </c>
      <c r="B395" s="148">
        <v>10171699</v>
      </c>
      <c r="C395" s="148">
        <v>20199</v>
      </c>
      <c r="D395" s="149" t="s">
        <v>527</v>
      </c>
      <c r="E395" s="148">
        <v>41</v>
      </c>
      <c r="F395" s="148" t="s">
        <v>24</v>
      </c>
      <c r="G395" s="342">
        <v>250000</v>
      </c>
      <c r="H395" s="150" t="s">
        <v>19</v>
      </c>
      <c r="I395" s="148" t="s">
        <v>498</v>
      </c>
    </row>
    <row r="396" spans="1:13" x14ac:dyDescent="0.25">
      <c r="A396" s="460">
        <v>17502</v>
      </c>
      <c r="B396" s="148">
        <v>10171701</v>
      </c>
      <c r="C396" s="148">
        <v>20199</v>
      </c>
      <c r="D396" s="149" t="s">
        <v>528</v>
      </c>
      <c r="E396" s="148">
        <v>15</v>
      </c>
      <c r="F396" s="148" t="s">
        <v>24</v>
      </c>
      <c r="G396" s="342">
        <v>200000</v>
      </c>
      <c r="H396" s="150" t="s">
        <v>19</v>
      </c>
      <c r="I396" s="148" t="s">
        <v>498</v>
      </c>
    </row>
    <row r="397" spans="1:13" x14ac:dyDescent="0.25">
      <c r="A397" s="460">
        <v>17502</v>
      </c>
      <c r="B397" s="148">
        <v>10171702</v>
      </c>
      <c r="C397" s="148">
        <v>20199</v>
      </c>
      <c r="D397" s="149" t="s">
        <v>529</v>
      </c>
      <c r="E397" s="148">
        <v>15</v>
      </c>
      <c r="F397" s="148" t="s">
        <v>24</v>
      </c>
      <c r="G397" s="342">
        <v>200000</v>
      </c>
      <c r="H397" s="150" t="s">
        <v>19</v>
      </c>
      <c r="I397" s="148" t="s">
        <v>498</v>
      </c>
    </row>
    <row r="398" spans="1:13" x14ac:dyDescent="0.25">
      <c r="A398" s="460">
        <v>17502</v>
      </c>
      <c r="B398" s="148">
        <v>10171801</v>
      </c>
      <c r="C398" s="148">
        <v>20199</v>
      </c>
      <c r="D398" s="149" t="s">
        <v>530</v>
      </c>
      <c r="E398" s="148">
        <v>11</v>
      </c>
      <c r="F398" s="148" t="s">
        <v>24</v>
      </c>
      <c r="G398" s="342">
        <v>95000</v>
      </c>
      <c r="H398" s="150" t="s">
        <v>19</v>
      </c>
      <c r="I398" s="148" t="s">
        <v>498</v>
      </c>
    </row>
    <row r="399" spans="1:13" ht="45" x14ac:dyDescent="0.25">
      <c r="A399" s="460">
        <v>17502</v>
      </c>
      <c r="B399" s="148">
        <v>10191509</v>
      </c>
      <c r="C399" s="148">
        <v>20199</v>
      </c>
      <c r="D399" s="149" t="s">
        <v>531</v>
      </c>
      <c r="E399" s="148">
        <v>97</v>
      </c>
      <c r="F399" s="148" t="s">
        <v>532</v>
      </c>
      <c r="G399" s="342">
        <v>800000</v>
      </c>
      <c r="H399" s="150" t="s">
        <v>19</v>
      </c>
      <c r="I399" s="148" t="s">
        <v>498</v>
      </c>
    </row>
    <row r="400" spans="1:13" x14ac:dyDescent="0.25">
      <c r="A400" s="460">
        <v>17502</v>
      </c>
      <c r="B400" s="148">
        <v>51471703</v>
      </c>
      <c r="C400" s="148">
        <v>20199</v>
      </c>
      <c r="D400" s="149" t="s">
        <v>533</v>
      </c>
      <c r="E400" s="148">
        <v>1</v>
      </c>
      <c r="F400" s="148" t="s">
        <v>534</v>
      </c>
      <c r="G400" s="342">
        <v>25000</v>
      </c>
      <c r="H400" s="150" t="s">
        <v>19</v>
      </c>
      <c r="I400" s="148" t="s">
        <v>498</v>
      </c>
    </row>
    <row r="401" spans="1:13" x14ac:dyDescent="0.25">
      <c r="A401" s="460">
        <v>17502</v>
      </c>
      <c r="B401" s="148">
        <v>51172827</v>
      </c>
      <c r="C401" s="148">
        <v>20199</v>
      </c>
      <c r="D401" s="149" t="s">
        <v>535</v>
      </c>
      <c r="E401" s="148">
        <v>5</v>
      </c>
      <c r="F401" s="148" t="s">
        <v>24</v>
      </c>
      <c r="G401" s="342">
        <v>130000</v>
      </c>
      <c r="H401" s="150" t="s">
        <v>19</v>
      </c>
      <c r="I401" s="148" t="s">
        <v>498</v>
      </c>
    </row>
    <row r="402" spans="1:13" x14ac:dyDescent="0.25">
      <c r="A402" s="460">
        <v>17502</v>
      </c>
      <c r="B402" s="148">
        <v>10191512</v>
      </c>
      <c r="C402" s="148">
        <v>20199</v>
      </c>
      <c r="D402" s="149" t="s">
        <v>536</v>
      </c>
      <c r="E402" s="148">
        <v>5</v>
      </c>
      <c r="F402" s="148" t="s">
        <v>24</v>
      </c>
      <c r="G402" s="342">
        <v>50000</v>
      </c>
      <c r="H402" s="150" t="s">
        <v>19</v>
      </c>
      <c r="I402" s="148" t="s">
        <v>498</v>
      </c>
    </row>
    <row r="403" spans="1:13" x14ac:dyDescent="0.25">
      <c r="A403" s="460">
        <v>17502</v>
      </c>
      <c r="B403" s="148">
        <v>11101522</v>
      </c>
      <c r="C403" s="148">
        <v>20199</v>
      </c>
      <c r="D403" s="149" t="s">
        <v>537</v>
      </c>
      <c r="E403" s="148">
        <v>54</v>
      </c>
      <c r="F403" s="148" t="s">
        <v>534</v>
      </c>
      <c r="G403" s="342">
        <v>450000</v>
      </c>
      <c r="H403" s="150" t="s">
        <v>19</v>
      </c>
      <c r="I403" s="148" t="s">
        <v>498</v>
      </c>
    </row>
    <row r="404" spans="1:13" x14ac:dyDescent="0.25">
      <c r="A404" s="460">
        <v>17502</v>
      </c>
      <c r="B404" s="148">
        <v>11121610</v>
      </c>
      <c r="C404" s="148">
        <v>20199</v>
      </c>
      <c r="D404" s="149" t="s">
        <v>538</v>
      </c>
      <c r="E404" s="148">
        <v>5</v>
      </c>
      <c r="F404" s="148" t="s">
        <v>539</v>
      </c>
      <c r="G404" s="342">
        <v>90000</v>
      </c>
      <c r="H404" s="150" t="s">
        <v>19</v>
      </c>
      <c r="I404" s="148" t="s">
        <v>498</v>
      </c>
    </row>
    <row r="405" spans="1:13" ht="30" x14ac:dyDescent="0.25">
      <c r="A405" s="460">
        <v>17502</v>
      </c>
      <c r="B405" s="148">
        <v>11121703</v>
      </c>
      <c r="C405" s="148">
        <v>20199</v>
      </c>
      <c r="D405" s="149" t="s">
        <v>540</v>
      </c>
      <c r="E405" s="148">
        <v>6</v>
      </c>
      <c r="F405" s="148" t="s">
        <v>24</v>
      </c>
      <c r="G405" s="342">
        <v>185000</v>
      </c>
      <c r="H405" s="150" t="s">
        <v>19</v>
      </c>
      <c r="I405" s="148" t="s">
        <v>498</v>
      </c>
    </row>
    <row r="406" spans="1:13" x14ac:dyDescent="0.25">
      <c r="A406" s="460">
        <v>17502</v>
      </c>
      <c r="B406" s="148">
        <v>11141701</v>
      </c>
      <c r="C406" s="148">
        <v>20199</v>
      </c>
      <c r="D406" s="149" t="s">
        <v>541</v>
      </c>
      <c r="E406" s="148">
        <v>19</v>
      </c>
      <c r="F406" s="148" t="s">
        <v>534</v>
      </c>
      <c r="G406" s="342">
        <v>85000</v>
      </c>
      <c r="H406" s="150" t="s">
        <v>19</v>
      </c>
      <c r="I406" s="148" t="s">
        <v>498</v>
      </c>
    </row>
    <row r="407" spans="1:13" x14ac:dyDescent="0.25">
      <c r="A407" s="460">
        <v>17502</v>
      </c>
      <c r="B407" s="148">
        <v>41116105</v>
      </c>
      <c r="C407" s="148">
        <v>20199</v>
      </c>
      <c r="D407" s="149" t="s">
        <v>542</v>
      </c>
      <c r="E407" s="148">
        <v>10</v>
      </c>
      <c r="F407" s="148" t="s">
        <v>24</v>
      </c>
      <c r="G407" s="342">
        <v>65000</v>
      </c>
      <c r="H407" s="150" t="s">
        <v>19</v>
      </c>
      <c r="I407" s="148" t="s">
        <v>498</v>
      </c>
    </row>
    <row r="408" spans="1:13" x14ac:dyDescent="0.25">
      <c r="A408" s="460">
        <v>17502</v>
      </c>
      <c r="B408" s="148">
        <v>41181811</v>
      </c>
      <c r="C408" s="148">
        <v>20199</v>
      </c>
      <c r="D408" s="149" t="s">
        <v>543</v>
      </c>
      <c r="E408" s="148">
        <v>15</v>
      </c>
      <c r="F408" s="148" t="s">
        <v>24</v>
      </c>
      <c r="G408" s="342">
        <v>180000</v>
      </c>
      <c r="H408" s="150" t="s">
        <v>19</v>
      </c>
      <c r="I408" s="148" t="s">
        <v>498</v>
      </c>
    </row>
    <row r="409" spans="1:13" x14ac:dyDescent="0.25">
      <c r="A409" s="460">
        <v>17502</v>
      </c>
      <c r="B409" s="148">
        <v>31201623</v>
      </c>
      <c r="C409" s="148">
        <v>20199</v>
      </c>
      <c r="D409" s="149" t="s">
        <v>544</v>
      </c>
      <c r="E409" s="148">
        <v>1</v>
      </c>
      <c r="F409" s="148" t="s">
        <v>24</v>
      </c>
      <c r="G409" s="342">
        <v>8500</v>
      </c>
      <c r="H409" s="150" t="s">
        <v>19</v>
      </c>
      <c r="I409" s="148" t="s">
        <v>498</v>
      </c>
    </row>
    <row r="410" spans="1:13" x14ac:dyDescent="0.25">
      <c r="A410" s="81">
        <v>17502</v>
      </c>
      <c r="B410" s="81"/>
      <c r="C410" s="96">
        <v>20201</v>
      </c>
      <c r="D410" s="100" t="s">
        <v>545</v>
      </c>
      <c r="E410" s="81"/>
      <c r="F410" s="81"/>
      <c r="G410" s="344">
        <f>SUM(G411:G412)</f>
        <v>21823200</v>
      </c>
      <c r="H410" s="82" t="s">
        <v>19</v>
      </c>
      <c r="I410" s="81"/>
      <c r="M410" s="335">
        <f>+G410</f>
        <v>21823200</v>
      </c>
    </row>
    <row r="411" spans="1:13" x14ac:dyDescent="0.25">
      <c r="A411" s="460">
        <v>17502</v>
      </c>
      <c r="B411" s="148">
        <v>10101601</v>
      </c>
      <c r="C411" s="148">
        <v>20201</v>
      </c>
      <c r="D411" s="149" t="s">
        <v>546</v>
      </c>
      <c r="E411" s="148">
        <v>1802</v>
      </c>
      <c r="F411" s="148" t="s">
        <v>24</v>
      </c>
      <c r="G411" s="342">
        <f>21823200-203400</f>
        <v>21619800</v>
      </c>
      <c r="H411" s="150" t="s">
        <v>19</v>
      </c>
      <c r="I411" s="148" t="s">
        <v>498</v>
      </c>
    </row>
    <row r="412" spans="1:13" x14ac:dyDescent="0.25">
      <c r="A412" s="460">
        <v>17502</v>
      </c>
      <c r="B412" s="148">
        <v>10101699</v>
      </c>
      <c r="C412" s="148">
        <v>20201</v>
      </c>
      <c r="D412" s="149" t="s">
        <v>547</v>
      </c>
      <c r="E412" s="148">
        <v>60</v>
      </c>
      <c r="F412" s="148" t="s">
        <v>24</v>
      </c>
      <c r="G412" s="342">
        <v>203400</v>
      </c>
      <c r="H412" s="150" t="s">
        <v>19</v>
      </c>
      <c r="I412" s="148" t="s">
        <v>498</v>
      </c>
    </row>
    <row r="413" spans="1:13" x14ac:dyDescent="0.25">
      <c r="A413" s="81" t="s">
        <v>492</v>
      </c>
      <c r="B413" s="81"/>
      <c r="C413" s="96">
        <v>20202</v>
      </c>
      <c r="D413" s="100" t="s">
        <v>548</v>
      </c>
      <c r="E413" s="81"/>
      <c r="F413" s="81"/>
      <c r="G413" s="344">
        <f>SUM(G414:G459)</f>
        <v>15000000</v>
      </c>
      <c r="H413" s="82" t="s">
        <v>19</v>
      </c>
      <c r="I413" s="81"/>
      <c r="M413" s="335">
        <f>+G413</f>
        <v>15000000</v>
      </c>
    </row>
    <row r="414" spans="1:13" x14ac:dyDescent="0.25">
      <c r="A414" s="460">
        <v>17502</v>
      </c>
      <c r="B414" s="148">
        <v>10151503</v>
      </c>
      <c r="C414" s="148">
        <v>20202</v>
      </c>
      <c r="D414" s="149" t="s">
        <v>549</v>
      </c>
      <c r="E414" s="148">
        <v>2712</v>
      </c>
      <c r="F414" s="148" t="s">
        <v>24</v>
      </c>
      <c r="G414" s="342">
        <v>410000</v>
      </c>
      <c r="H414" s="150" t="s">
        <v>19</v>
      </c>
      <c r="I414" s="148" t="s">
        <v>494</v>
      </c>
    </row>
    <row r="415" spans="1:13" x14ac:dyDescent="0.25">
      <c r="A415" s="460">
        <v>17502</v>
      </c>
      <c r="B415" s="148">
        <v>10151504</v>
      </c>
      <c r="C415" s="148">
        <v>20202</v>
      </c>
      <c r="D415" s="149" t="s">
        <v>550</v>
      </c>
      <c r="E415" s="148">
        <v>6120</v>
      </c>
      <c r="F415" s="148" t="s">
        <v>24</v>
      </c>
      <c r="G415" s="342">
        <v>400000</v>
      </c>
      <c r="H415" s="150" t="s">
        <v>19</v>
      </c>
      <c r="I415" s="148" t="s">
        <v>494</v>
      </c>
    </row>
    <row r="416" spans="1:13" x14ac:dyDescent="0.25">
      <c r="A416" s="460">
        <v>17502</v>
      </c>
      <c r="B416" s="148">
        <v>10151505</v>
      </c>
      <c r="C416" s="148">
        <v>20202</v>
      </c>
      <c r="D416" s="149" t="s">
        <v>551</v>
      </c>
      <c r="E416" s="148">
        <v>10</v>
      </c>
      <c r="F416" s="148" t="s">
        <v>552</v>
      </c>
      <c r="G416" s="342">
        <f>1500*10</f>
        <v>15000</v>
      </c>
      <c r="H416" s="150" t="s">
        <v>19</v>
      </c>
      <c r="I416" s="148" t="s">
        <v>494</v>
      </c>
    </row>
    <row r="417" spans="1:9" x14ac:dyDescent="0.25">
      <c r="A417" s="460">
        <v>17502</v>
      </c>
      <c r="B417" s="148">
        <v>10151507</v>
      </c>
      <c r="C417" s="148">
        <v>20202</v>
      </c>
      <c r="D417" s="149" t="s">
        <v>553</v>
      </c>
      <c r="E417" s="148">
        <v>2481</v>
      </c>
      <c r="F417" s="148" t="s">
        <v>24</v>
      </c>
      <c r="G417" s="342">
        <v>185000</v>
      </c>
      <c r="H417" s="150" t="s">
        <v>19</v>
      </c>
      <c r="I417" s="148" t="s">
        <v>494</v>
      </c>
    </row>
    <row r="418" spans="1:9" x14ac:dyDescent="0.25">
      <c r="A418" s="460">
        <v>17502</v>
      </c>
      <c r="B418" s="148">
        <v>10151511</v>
      </c>
      <c r="C418" s="148">
        <v>20202</v>
      </c>
      <c r="D418" s="149" t="s">
        <v>554</v>
      </c>
      <c r="E418" s="148">
        <v>2</v>
      </c>
      <c r="F418" s="148" t="s">
        <v>24</v>
      </c>
      <c r="G418" s="342">
        <v>16500</v>
      </c>
      <c r="H418" s="150" t="s">
        <v>19</v>
      </c>
      <c r="I418" s="148" t="s">
        <v>494</v>
      </c>
    </row>
    <row r="419" spans="1:9" x14ac:dyDescent="0.25">
      <c r="A419" s="460">
        <v>17502</v>
      </c>
      <c r="B419" s="148">
        <v>10151512</v>
      </c>
      <c r="C419" s="148">
        <v>20202</v>
      </c>
      <c r="D419" s="149" t="s">
        <v>555</v>
      </c>
      <c r="E419" s="148">
        <v>10954</v>
      </c>
      <c r="F419" s="148" t="s">
        <v>24</v>
      </c>
      <c r="G419" s="342">
        <v>500000</v>
      </c>
      <c r="H419" s="150" t="s">
        <v>19</v>
      </c>
      <c r="I419" s="148" t="s">
        <v>494</v>
      </c>
    </row>
    <row r="420" spans="1:9" x14ac:dyDescent="0.25">
      <c r="A420" s="460">
        <v>17502</v>
      </c>
      <c r="B420" s="148">
        <v>10151515</v>
      </c>
      <c r="C420" s="148">
        <v>20202</v>
      </c>
      <c r="D420" s="149" t="s">
        <v>556</v>
      </c>
      <c r="E420" s="148">
        <v>5672</v>
      </c>
      <c r="F420" s="148" t="s">
        <v>24</v>
      </c>
      <c r="G420" s="342">
        <v>500000</v>
      </c>
      <c r="H420" s="150" t="s">
        <v>19</v>
      </c>
      <c r="I420" s="148" t="s">
        <v>494</v>
      </c>
    </row>
    <row r="421" spans="1:9" x14ac:dyDescent="0.25">
      <c r="A421" s="460">
        <v>17502</v>
      </c>
      <c r="B421" s="148">
        <v>10151517</v>
      </c>
      <c r="C421" s="148">
        <v>20202</v>
      </c>
      <c r="D421" s="149" t="s">
        <v>557</v>
      </c>
      <c r="E421" s="148">
        <v>8</v>
      </c>
      <c r="F421" s="148" t="s">
        <v>558</v>
      </c>
      <c r="G421" s="342">
        <v>35000</v>
      </c>
      <c r="H421" s="150" t="s">
        <v>19</v>
      </c>
      <c r="I421" s="148" t="s">
        <v>494</v>
      </c>
    </row>
    <row r="422" spans="1:9" x14ac:dyDescent="0.25">
      <c r="A422" s="460">
        <v>17502</v>
      </c>
      <c r="B422" s="148">
        <v>10151518</v>
      </c>
      <c r="C422" s="148">
        <v>20202</v>
      </c>
      <c r="D422" s="149" t="s">
        <v>559</v>
      </c>
      <c r="E422" s="148">
        <v>247</v>
      </c>
      <c r="F422" s="148" t="s">
        <v>24</v>
      </c>
      <c r="G422" s="342">
        <v>150000</v>
      </c>
      <c r="H422" s="150" t="s">
        <v>19</v>
      </c>
      <c r="I422" s="148" t="s">
        <v>494</v>
      </c>
    </row>
    <row r="423" spans="1:9" x14ac:dyDescent="0.25">
      <c r="A423" s="460">
        <v>17502</v>
      </c>
      <c r="B423" s="148">
        <v>10151520</v>
      </c>
      <c r="C423" s="148">
        <v>20202</v>
      </c>
      <c r="D423" s="149" t="s">
        <v>560</v>
      </c>
      <c r="E423" s="148">
        <v>2</v>
      </c>
      <c r="F423" s="148" t="s">
        <v>558</v>
      </c>
      <c r="G423" s="342">
        <v>15000</v>
      </c>
      <c r="H423" s="150" t="s">
        <v>19</v>
      </c>
      <c r="I423" s="148" t="s">
        <v>494</v>
      </c>
    </row>
    <row r="424" spans="1:9" x14ac:dyDescent="0.25">
      <c r="A424" s="460">
        <v>17502</v>
      </c>
      <c r="B424" s="148">
        <v>10151522</v>
      </c>
      <c r="C424" s="148">
        <v>20202</v>
      </c>
      <c r="D424" s="149" t="s">
        <v>561</v>
      </c>
      <c r="E424" s="148">
        <v>10885</v>
      </c>
      <c r="F424" s="148" t="s">
        <v>24</v>
      </c>
      <c r="G424" s="342">
        <v>80000</v>
      </c>
      <c r="H424" s="150" t="s">
        <v>19</v>
      </c>
      <c r="I424" s="148" t="s">
        <v>494</v>
      </c>
    </row>
    <row r="425" spans="1:9" x14ac:dyDescent="0.25">
      <c r="A425" s="460">
        <v>17502</v>
      </c>
      <c r="B425" s="148">
        <v>10151523</v>
      </c>
      <c r="C425" s="148">
        <v>20202</v>
      </c>
      <c r="D425" s="149" t="s">
        <v>562</v>
      </c>
      <c r="E425" s="148">
        <v>11</v>
      </c>
      <c r="F425" s="148" t="s">
        <v>24</v>
      </c>
      <c r="G425" s="342">
        <v>35000</v>
      </c>
      <c r="H425" s="150" t="s">
        <v>19</v>
      </c>
      <c r="I425" s="148" t="s">
        <v>494</v>
      </c>
    </row>
    <row r="426" spans="1:9" x14ac:dyDescent="0.25">
      <c r="A426" s="460">
        <v>17502</v>
      </c>
      <c r="B426" s="148">
        <v>10151524</v>
      </c>
      <c r="C426" s="148">
        <v>20202</v>
      </c>
      <c r="D426" s="149" t="s">
        <v>563</v>
      </c>
      <c r="E426" s="148">
        <v>74</v>
      </c>
      <c r="F426" s="148" t="s">
        <v>24</v>
      </c>
      <c r="G426" s="342">
        <v>1000000</v>
      </c>
      <c r="H426" s="150" t="s">
        <v>19</v>
      </c>
      <c r="I426" s="148" t="s">
        <v>494</v>
      </c>
    </row>
    <row r="427" spans="1:9" x14ac:dyDescent="0.25">
      <c r="A427" s="460">
        <v>17502</v>
      </c>
      <c r="B427" s="148">
        <v>10151525</v>
      </c>
      <c r="C427" s="148">
        <v>20202</v>
      </c>
      <c r="D427" s="149" t="s">
        <v>564</v>
      </c>
      <c r="E427" s="148">
        <v>2455</v>
      </c>
      <c r="F427" s="148" t="s">
        <v>24</v>
      </c>
      <c r="G427" s="342">
        <v>55000</v>
      </c>
      <c r="H427" s="150" t="s">
        <v>19</v>
      </c>
      <c r="I427" s="148" t="s">
        <v>494</v>
      </c>
    </row>
    <row r="428" spans="1:9" x14ac:dyDescent="0.25">
      <c r="A428" s="460">
        <v>17502</v>
      </c>
      <c r="B428" s="148">
        <v>10151526</v>
      </c>
      <c r="C428" s="148">
        <v>20202</v>
      </c>
      <c r="D428" s="149" t="s">
        <v>565</v>
      </c>
      <c r="E428" s="148">
        <v>5024</v>
      </c>
      <c r="F428" s="148" t="s">
        <v>24</v>
      </c>
      <c r="G428" s="342">
        <v>97000</v>
      </c>
      <c r="H428" s="150" t="s">
        <v>19</v>
      </c>
      <c r="I428" s="148" t="s">
        <v>494</v>
      </c>
    </row>
    <row r="429" spans="1:9" x14ac:dyDescent="0.25">
      <c r="A429" s="460">
        <v>17502</v>
      </c>
      <c r="B429" s="148">
        <v>10151539</v>
      </c>
      <c r="C429" s="148">
        <v>20202</v>
      </c>
      <c r="D429" s="149" t="s">
        <v>566</v>
      </c>
      <c r="E429" s="148">
        <v>1275</v>
      </c>
      <c r="F429" s="148" t="s">
        <v>24</v>
      </c>
      <c r="G429" s="342">
        <v>175000</v>
      </c>
      <c r="H429" s="150" t="s">
        <v>19</v>
      </c>
      <c r="I429" s="148" t="s">
        <v>494</v>
      </c>
    </row>
    <row r="430" spans="1:9" x14ac:dyDescent="0.25">
      <c r="A430" s="460">
        <v>17502</v>
      </c>
      <c r="B430" s="148">
        <v>10151597</v>
      </c>
      <c r="C430" s="148">
        <v>20202</v>
      </c>
      <c r="D430" s="149" t="s">
        <v>567</v>
      </c>
      <c r="E430" s="148">
        <v>2</v>
      </c>
      <c r="F430" s="148" t="s">
        <v>24</v>
      </c>
      <c r="G430" s="342">
        <v>20000</v>
      </c>
      <c r="H430" s="150" t="s">
        <v>19</v>
      </c>
      <c r="I430" s="148" t="s">
        <v>494</v>
      </c>
    </row>
    <row r="431" spans="1:9" x14ac:dyDescent="0.25">
      <c r="A431" s="460">
        <v>17502</v>
      </c>
      <c r="B431" s="148">
        <v>10151598</v>
      </c>
      <c r="C431" s="148">
        <v>20202</v>
      </c>
      <c r="D431" s="149" t="s">
        <v>568</v>
      </c>
      <c r="E431" s="148">
        <v>2</v>
      </c>
      <c r="F431" s="148" t="s">
        <v>24</v>
      </c>
      <c r="G431" s="342">
        <v>20000</v>
      </c>
      <c r="H431" s="150" t="s">
        <v>19</v>
      </c>
      <c r="I431" s="148" t="s">
        <v>494</v>
      </c>
    </row>
    <row r="432" spans="1:9" x14ac:dyDescent="0.25">
      <c r="A432" s="460">
        <v>17502</v>
      </c>
      <c r="B432" s="148">
        <v>10151599</v>
      </c>
      <c r="C432" s="148">
        <v>20202</v>
      </c>
      <c r="D432" s="149" t="s">
        <v>569</v>
      </c>
      <c r="E432" s="148">
        <v>11916</v>
      </c>
      <c r="F432" s="148" t="s">
        <v>24</v>
      </c>
      <c r="G432" s="342">
        <v>300000</v>
      </c>
      <c r="H432" s="150" t="s">
        <v>19</v>
      </c>
      <c r="I432" s="148" t="s">
        <v>494</v>
      </c>
    </row>
    <row r="433" spans="1:9" x14ac:dyDescent="0.25">
      <c r="A433" s="460">
        <v>17502</v>
      </c>
      <c r="B433" s="148">
        <v>10151609</v>
      </c>
      <c r="C433" s="148">
        <v>20202</v>
      </c>
      <c r="D433" s="149" t="s">
        <v>570</v>
      </c>
      <c r="E433" s="148">
        <v>18</v>
      </c>
      <c r="F433" s="148" t="s">
        <v>571</v>
      </c>
      <c r="G433" s="342">
        <v>108000</v>
      </c>
      <c r="H433" s="150" t="s">
        <v>19</v>
      </c>
      <c r="I433" s="148" t="s">
        <v>494</v>
      </c>
    </row>
    <row r="434" spans="1:9" x14ac:dyDescent="0.25">
      <c r="A434" s="460">
        <v>17502</v>
      </c>
      <c r="B434" s="148">
        <v>10151805</v>
      </c>
      <c r="C434" s="148">
        <v>20202</v>
      </c>
      <c r="D434" s="149" t="s">
        <v>572</v>
      </c>
      <c r="E434" s="148">
        <v>188834</v>
      </c>
      <c r="F434" s="148" t="s">
        <v>24</v>
      </c>
      <c r="G434" s="342">
        <v>1000000</v>
      </c>
      <c r="H434" s="150" t="s">
        <v>19</v>
      </c>
      <c r="I434" s="148" t="s">
        <v>494</v>
      </c>
    </row>
    <row r="435" spans="1:9" x14ac:dyDescent="0.25">
      <c r="A435" s="460">
        <v>17502</v>
      </c>
      <c r="B435" s="148">
        <v>10151808</v>
      </c>
      <c r="C435" s="148">
        <v>20202</v>
      </c>
      <c r="D435" s="149" t="s">
        <v>573</v>
      </c>
      <c r="E435" s="148">
        <v>1202</v>
      </c>
      <c r="F435" s="148" t="s">
        <v>24</v>
      </c>
      <c r="G435" s="342">
        <v>900000</v>
      </c>
      <c r="H435" s="150" t="s">
        <v>19</v>
      </c>
      <c r="I435" s="148" t="s">
        <v>494</v>
      </c>
    </row>
    <row r="436" spans="1:9" x14ac:dyDescent="0.25">
      <c r="A436" s="460">
        <v>17502</v>
      </c>
      <c r="B436" s="148">
        <v>10151810</v>
      </c>
      <c r="C436" s="148">
        <v>20202</v>
      </c>
      <c r="D436" s="149" t="s">
        <v>574</v>
      </c>
      <c r="E436" s="148">
        <v>482</v>
      </c>
      <c r="F436" s="148" t="s">
        <v>24</v>
      </c>
      <c r="G436" s="342">
        <v>95000</v>
      </c>
      <c r="H436" s="150" t="s">
        <v>19</v>
      </c>
      <c r="I436" s="148" t="s">
        <v>494</v>
      </c>
    </row>
    <row r="437" spans="1:9" x14ac:dyDescent="0.25">
      <c r="A437" s="460">
        <v>17502</v>
      </c>
      <c r="B437" s="148">
        <v>10151816</v>
      </c>
      <c r="C437" s="148">
        <v>20202</v>
      </c>
      <c r="D437" s="149" t="s">
        <v>575</v>
      </c>
      <c r="E437" s="148">
        <v>12</v>
      </c>
      <c r="F437" s="148" t="s">
        <v>24</v>
      </c>
      <c r="G437" s="342">
        <v>85000</v>
      </c>
      <c r="H437" s="150" t="s">
        <v>19</v>
      </c>
      <c r="I437" s="148" t="s">
        <v>494</v>
      </c>
    </row>
    <row r="438" spans="1:9" x14ac:dyDescent="0.25">
      <c r="A438" s="460">
        <v>17502</v>
      </c>
      <c r="B438" s="148">
        <v>10151817</v>
      </c>
      <c r="C438" s="148">
        <v>20202</v>
      </c>
      <c r="D438" s="149" t="s">
        <v>576</v>
      </c>
      <c r="E438" s="148">
        <v>2</v>
      </c>
      <c r="F438" s="148" t="s">
        <v>24</v>
      </c>
      <c r="G438" s="342">
        <v>20000</v>
      </c>
      <c r="H438" s="150" t="s">
        <v>19</v>
      </c>
      <c r="I438" s="148" t="s">
        <v>494</v>
      </c>
    </row>
    <row r="439" spans="1:9" x14ac:dyDescent="0.25">
      <c r="A439" s="460">
        <v>17502</v>
      </c>
      <c r="B439" s="148">
        <v>10151899</v>
      </c>
      <c r="C439" s="148">
        <v>20202</v>
      </c>
      <c r="D439" s="149" t="s">
        <v>577</v>
      </c>
      <c r="E439" s="148">
        <v>10</v>
      </c>
      <c r="F439" s="148" t="s">
        <v>24</v>
      </c>
      <c r="G439" s="342">
        <v>15000</v>
      </c>
      <c r="H439" s="150" t="s">
        <v>19</v>
      </c>
      <c r="I439" s="148" t="s">
        <v>494</v>
      </c>
    </row>
    <row r="440" spans="1:9" x14ac:dyDescent="0.25">
      <c r="A440" s="460">
        <v>17502</v>
      </c>
      <c r="B440" s="148">
        <v>10152001</v>
      </c>
      <c r="C440" s="148">
        <v>20202</v>
      </c>
      <c r="D440" s="149" t="s">
        <v>578</v>
      </c>
      <c r="E440" s="148">
        <v>305</v>
      </c>
      <c r="F440" s="148" t="s">
        <v>24</v>
      </c>
      <c r="G440" s="342">
        <v>2750000</v>
      </c>
      <c r="H440" s="150" t="s">
        <v>19</v>
      </c>
      <c r="I440" s="148" t="s">
        <v>494</v>
      </c>
    </row>
    <row r="441" spans="1:9" x14ac:dyDescent="0.25">
      <c r="A441" s="460">
        <v>17502</v>
      </c>
      <c r="B441" s="148">
        <v>10152008</v>
      </c>
      <c r="C441" s="148">
        <v>20202</v>
      </c>
      <c r="D441" s="149" t="s">
        <v>579</v>
      </c>
      <c r="E441" s="148">
        <v>500</v>
      </c>
      <c r="F441" s="148" t="s">
        <v>24</v>
      </c>
      <c r="G441" s="342">
        <v>2502000</v>
      </c>
      <c r="H441" s="150" t="s">
        <v>19</v>
      </c>
      <c r="I441" s="148" t="s">
        <v>494</v>
      </c>
    </row>
    <row r="442" spans="1:9" x14ac:dyDescent="0.25">
      <c r="A442" s="460">
        <v>17502</v>
      </c>
      <c r="B442" s="148">
        <v>10152057</v>
      </c>
      <c r="C442" s="148">
        <v>20202</v>
      </c>
      <c r="D442" s="149" t="s">
        <v>580</v>
      </c>
      <c r="E442" s="148">
        <v>8000</v>
      </c>
      <c r="F442" s="148" t="s">
        <v>24</v>
      </c>
      <c r="G442" s="342">
        <v>128000</v>
      </c>
      <c r="H442" s="150" t="s">
        <v>19</v>
      </c>
      <c r="I442" s="148" t="s">
        <v>494</v>
      </c>
    </row>
    <row r="443" spans="1:9" x14ac:dyDescent="0.25">
      <c r="A443" s="460">
        <v>17502</v>
      </c>
      <c r="B443" s="148">
        <v>10152403</v>
      </c>
      <c r="C443" s="148">
        <v>20202</v>
      </c>
      <c r="D443" s="149" t="s">
        <v>581</v>
      </c>
      <c r="E443" s="148">
        <v>10500</v>
      </c>
      <c r="F443" s="148" t="s">
        <v>24</v>
      </c>
      <c r="G443" s="342">
        <v>170000</v>
      </c>
      <c r="H443" s="150" t="s">
        <v>19</v>
      </c>
      <c r="I443" s="148" t="s">
        <v>494</v>
      </c>
    </row>
    <row r="444" spans="1:9" x14ac:dyDescent="0.25">
      <c r="A444" s="460">
        <v>17502</v>
      </c>
      <c r="B444" s="148">
        <v>10152405</v>
      </c>
      <c r="C444" s="148">
        <v>20202</v>
      </c>
      <c r="D444" s="149" t="s">
        <v>582</v>
      </c>
      <c r="E444" s="148">
        <v>18</v>
      </c>
      <c r="F444" s="148" t="s">
        <v>24</v>
      </c>
      <c r="G444" s="342">
        <v>98000</v>
      </c>
      <c r="H444" s="150" t="s">
        <v>19</v>
      </c>
      <c r="I444" s="148" t="s">
        <v>494</v>
      </c>
    </row>
    <row r="445" spans="1:9" x14ac:dyDescent="0.25">
      <c r="A445" s="460">
        <v>17502</v>
      </c>
      <c r="B445" s="148">
        <v>10152498</v>
      </c>
      <c r="C445" s="148">
        <v>20202</v>
      </c>
      <c r="D445" s="149" t="s">
        <v>583</v>
      </c>
      <c r="E445" s="148">
        <v>12</v>
      </c>
      <c r="F445" s="148" t="s">
        <v>584</v>
      </c>
      <c r="G445" s="342">
        <v>60000</v>
      </c>
      <c r="H445" s="150" t="s">
        <v>19</v>
      </c>
      <c r="I445" s="148" t="s">
        <v>494</v>
      </c>
    </row>
    <row r="446" spans="1:9" x14ac:dyDescent="0.25">
      <c r="A446" s="460">
        <v>17502</v>
      </c>
      <c r="B446" s="148">
        <v>10152499</v>
      </c>
      <c r="C446" s="148">
        <v>20202</v>
      </c>
      <c r="D446" s="149" t="s">
        <v>585</v>
      </c>
      <c r="E446" s="148">
        <v>43</v>
      </c>
      <c r="F446" s="148" t="s">
        <v>584</v>
      </c>
      <c r="G446" s="342">
        <v>725000</v>
      </c>
      <c r="H446" s="150" t="s">
        <v>19</v>
      </c>
      <c r="I446" s="148" t="s">
        <v>494</v>
      </c>
    </row>
    <row r="447" spans="1:9" x14ac:dyDescent="0.25">
      <c r="A447" s="460">
        <v>17502</v>
      </c>
      <c r="B447" s="148">
        <v>10169209</v>
      </c>
      <c r="C447" s="148">
        <v>20202</v>
      </c>
      <c r="D447" s="149" t="s">
        <v>586</v>
      </c>
      <c r="E447" s="148">
        <v>10</v>
      </c>
      <c r="F447" s="148" t="s">
        <v>24</v>
      </c>
      <c r="G447" s="342">
        <v>12000</v>
      </c>
      <c r="H447" s="150" t="s">
        <v>19</v>
      </c>
      <c r="I447" s="148" t="s">
        <v>494</v>
      </c>
    </row>
    <row r="448" spans="1:9" x14ac:dyDescent="0.25">
      <c r="A448" s="460">
        <v>17502</v>
      </c>
      <c r="B448" s="148">
        <v>10169211</v>
      </c>
      <c r="C448" s="148">
        <v>20202</v>
      </c>
      <c r="D448" s="149" t="s">
        <v>587</v>
      </c>
      <c r="E448" s="148">
        <v>202</v>
      </c>
      <c r="F448" s="148" t="s">
        <v>24</v>
      </c>
      <c r="G448" s="342">
        <v>140000</v>
      </c>
      <c r="H448" s="150" t="s">
        <v>19</v>
      </c>
      <c r="I448" s="148" t="s">
        <v>494</v>
      </c>
    </row>
    <row r="449" spans="1:13" x14ac:dyDescent="0.25">
      <c r="A449" s="460">
        <v>17502</v>
      </c>
      <c r="B449" s="148">
        <v>10169212</v>
      </c>
      <c r="C449" s="148">
        <v>20202</v>
      </c>
      <c r="D449" s="149" t="s">
        <v>588</v>
      </c>
      <c r="E449" s="148">
        <v>2</v>
      </c>
      <c r="F449" s="148" t="s">
        <v>24</v>
      </c>
      <c r="G449" s="342">
        <v>5000</v>
      </c>
      <c r="H449" s="150" t="s">
        <v>19</v>
      </c>
      <c r="I449" s="148" t="s">
        <v>494</v>
      </c>
    </row>
    <row r="450" spans="1:13" x14ac:dyDescent="0.25">
      <c r="A450" s="460">
        <v>17502</v>
      </c>
      <c r="B450" s="148">
        <v>10169213</v>
      </c>
      <c r="C450" s="148">
        <v>20202</v>
      </c>
      <c r="D450" s="149" t="s">
        <v>589</v>
      </c>
      <c r="E450" s="148">
        <v>12</v>
      </c>
      <c r="F450" s="148" t="s">
        <v>24</v>
      </c>
      <c r="G450" s="342">
        <v>11000</v>
      </c>
      <c r="H450" s="150" t="s">
        <v>19</v>
      </c>
      <c r="I450" s="148" t="s">
        <v>494</v>
      </c>
    </row>
    <row r="451" spans="1:13" x14ac:dyDescent="0.25">
      <c r="A451" s="460">
        <v>17502</v>
      </c>
      <c r="B451" s="148">
        <v>10169214</v>
      </c>
      <c r="C451" s="148">
        <v>20202</v>
      </c>
      <c r="D451" s="149" t="s">
        <v>590</v>
      </c>
      <c r="E451" s="148">
        <v>2</v>
      </c>
      <c r="F451" s="148" t="s">
        <v>24</v>
      </c>
      <c r="G451" s="342">
        <v>15000</v>
      </c>
      <c r="H451" s="150" t="s">
        <v>19</v>
      </c>
      <c r="I451" s="148" t="s">
        <v>494</v>
      </c>
    </row>
    <row r="452" spans="1:13" x14ac:dyDescent="0.25">
      <c r="A452" s="460">
        <v>17502</v>
      </c>
      <c r="B452" s="148">
        <v>10169215</v>
      </c>
      <c r="C452" s="148">
        <v>20202</v>
      </c>
      <c r="D452" s="149" t="s">
        <v>591</v>
      </c>
      <c r="E452" s="148">
        <v>12</v>
      </c>
      <c r="F452" s="148" t="s">
        <v>24</v>
      </c>
      <c r="G452" s="342">
        <v>12000</v>
      </c>
      <c r="H452" s="150" t="s">
        <v>19</v>
      </c>
      <c r="I452" s="148" t="s">
        <v>494</v>
      </c>
    </row>
    <row r="453" spans="1:13" x14ac:dyDescent="0.25">
      <c r="A453" s="460">
        <v>17502</v>
      </c>
      <c r="B453" s="148">
        <v>10169216</v>
      </c>
      <c r="C453" s="148">
        <v>20202</v>
      </c>
      <c r="D453" s="149" t="s">
        <v>592</v>
      </c>
      <c r="E453" s="148">
        <v>10</v>
      </c>
      <c r="F453" s="148" t="s">
        <v>24</v>
      </c>
      <c r="G453" s="342">
        <v>7500</v>
      </c>
      <c r="H453" s="150" t="s">
        <v>19</v>
      </c>
      <c r="I453" s="148" t="s">
        <v>494</v>
      </c>
    </row>
    <row r="454" spans="1:13" x14ac:dyDescent="0.25">
      <c r="A454" s="460">
        <v>17502</v>
      </c>
      <c r="B454" s="148">
        <v>10169218</v>
      </c>
      <c r="C454" s="148">
        <v>20202</v>
      </c>
      <c r="D454" s="149" t="s">
        <v>593</v>
      </c>
      <c r="E454" s="148">
        <v>2</v>
      </c>
      <c r="F454" s="148" t="s">
        <v>24</v>
      </c>
      <c r="G454" s="342">
        <v>5000</v>
      </c>
      <c r="H454" s="150" t="s">
        <v>19</v>
      </c>
      <c r="I454" s="148" t="s">
        <v>494</v>
      </c>
    </row>
    <row r="455" spans="1:13" x14ac:dyDescent="0.25">
      <c r="A455" s="460">
        <v>17502</v>
      </c>
      <c r="B455" s="148">
        <v>10169224</v>
      </c>
      <c r="C455" s="148">
        <v>20202</v>
      </c>
      <c r="D455" s="149" t="s">
        <v>594</v>
      </c>
      <c r="E455" s="148">
        <v>10</v>
      </c>
      <c r="F455" s="148" t="s">
        <v>24</v>
      </c>
      <c r="G455" s="342">
        <v>9000</v>
      </c>
      <c r="H455" s="150" t="s">
        <v>19</v>
      </c>
      <c r="I455" s="148" t="s">
        <v>494</v>
      </c>
    </row>
    <row r="456" spans="1:13" x14ac:dyDescent="0.25">
      <c r="A456" s="460">
        <v>17502</v>
      </c>
      <c r="B456" s="148">
        <v>10169225</v>
      </c>
      <c r="C456" s="148">
        <v>20202</v>
      </c>
      <c r="D456" s="149" t="s">
        <v>595</v>
      </c>
      <c r="E456" s="148">
        <v>10</v>
      </c>
      <c r="F456" s="148" t="s">
        <v>24</v>
      </c>
      <c r="G456" s="342">
        <v>9000</v>
      </c>
      <c r="H456" s="150" t="s">
        <v>19</v>
      </c>
      <c r="I456" s="148" t="s">
        <v>494</v>
      </c>
    </row>
    <row r="457" spans="1:13" x14ac:dyDescent="0.25">
      <c r="A457" s="460">
        <v>17502</v>
      </c>
      <c r="B457" s="148">
        <v>10169226</v>
      </c>
      <c r="C457" s="148">
        <v>20202</v>
      </c>
      <c r="D457" s="149" t="s">
        <v>596</v>
      </c>
      <c r="E457" s="148">
        <v>1</v>
      </c>
      <c r="F457" s="148" t="s">
        <v>24</v>
      </c>
      <c r="G457" s="342">
        <v>5000</v>
      </c>
      <c r="H457" s="150" t="s">
        <v>19</v>
      </c>
      <c r="I457" s="148" t="s">
        <v>494</v>
      </c>
    </row>
    <row r="458" spans="1:13" x14ac:dyDescent="0.25">
      <c r="A458" s="460">
        <v>17502</v>
      </c>
      <c r="B458" s="148">
        <v>10169921</v>
      </c>
      <c r="C458" s="148">
        <v>20202</v>
      </c>
      <c r="D458" s="149" t="s">
        <v>597</v>
      </c>
      <c r="E458" s="148">
        <v>1</v>
      </c>
      <c r="F458" s="148" t="s">
        <v>24</v>
      </c>
      <c r="G458" s="342">
        <v>5000</v>
      </c>
      <c r="H458" s="150" t="s">
        <v>19</v>
      </c>
      <c r="I458" s="148" t="s">
        <v>494</v>
      </c>
    </row>
    <row r="459" spans="1:13" x14ac:dyDescent="0.25">
      <c r="A459" s="460">
        <v>17502</v>
      </c>
      <c r="B459" s="148">
        <v>10169923</v>
      </c>
      <c r="C459" s="148">
        <v>20202</v>
      </c>
      <c r="D459" s="149" t="s">
        <v>598</v>
      </c>
      <c r="E459" s="148">
        <v>498</v>
      </c>
      <c r="F459" s="148" t="s">
        <v>24</v>
      </c>
      <c r="G459" s="342">
        <v>2100000</v>
      </c>
      <c r="H459" s="150" t="s">
        <v>19</v>
      </c>
      <c r="I459" s="148" t="s">
        <v>494</v>
      </c>
    </row>
    <row r="460" spans="1:13" x14ac:dyDescent="0.25">
      <c r="A460" s="81"/>
      <c r="B460" s="81"/>
      <c r="C460" s="96">
        <v>20203</v>
      </c>
      <c r="D460" s="100" t="s">
        <v>252</v>
      </c>
      <c r="E460" s="81"/>
      <c r="F460" s="81"/>
      <c r="G460" s="344">
        <f>SUM(G461:G467)</f>
        <v>1652164</v>
      </c>
      <c r="H460" s="82" t="s">
        <v>19</v>
      </c>
      <c r="I460" s="81"/>
    </row>
    <row r="461" spans="1:13" ht="28.5" customHeight="1" x14ac:dyDescent="0.25">
      <c r="A461" s="30">
        <v>169</v>
      </c>
      <c r="B461" s="30"/>
      <c r="C461" s="31">
        <v>20203</v>
      </c>
      <c r="D461" s="28" t="s">
        <v>252</v>
      </c>
      <c r="E461" s="30">
        <v>20</v>
      </c>
      <c r="F461" s="30" t="s">
        <v>24</v>
      </c>
      <c r="G461" s="204">
        <v>332143</v>
      </c>
      <c r="H461" s="32" t="s">
        <v>19</v>
      </c>
      <c r="I461" s="68" t="s">
        <v>337</v>
      </c>
      <c r="M461" s="51">
        <f>+G461</f>
        <v>332143</v>
      </c>
    </row>
    <row r="462" spans="1:13" x14ac:dyDescent="0.25">
      <c r="A462" s="454">
        <v>17501</v>
      </c>
      <c r="B462" s="148">
        <v>80141701</v>
      </c>
      <c r="C462" s="148">
        <v>20203</v>
      </c>
      <c r="D462" s="149" t="s">
        <v>396</v>
      </c>
      <c r="E462" s="148">
        <v>8</v>
      </c>
      <c r="F462" s="148" t="s">
        <v>20</v>
      </c>
      <c r="G462" s="342">
        <v>133114</v>
      </c>
      <c r="H462" s="150" t="s">
        <v>19</v>
      </c>
      <c r="I462" s="148" t="s">
        <v>364</v>
      </c>
      <c r="M462" s="91"/>
    </row>
    <row r="463" spans="1:13" x14ac:dyDescent="0.25">
      <c r="A463" s="454">
        <v>17501</v>
      </c>
      <c r="B463" s="148">
        <v>80141701</v>
      </c>
      <c r="C463" s="148">
        <v>20203</v>
      </c>
      <c r="D463" s="149" t="s">
        <v>396</v>
      </c>
      <c r="E463" s="148">
        <v>5</v>
      </c>
      <c r="F463" s="148" t="s">
        <v>20</v>
      </c>
      <c r="G463" s="342">
        <v>328969</v>
      </c>
      <c r="H463" s="150" t="s">
        <v>19</v>
      </c>
      <c r="I463" s="148" t="s">
        <v>336</v>
      </c>
      <c r="M463" s="335"/>
    </row>
    <row r="464" spans="1:13" x14ac:dyDescent="0.25">
      <c r="A464" s="454">
        <v>17501</v>
      </c>
      <c r="B464" s="148">
        <v>80141701</v>
      </c>
      <c r="C464" s="148">
        <v>20203</v>
      </c>
      <c r="D464" s="149" t="s">
        <v>396</v>
      </c>
      <c r="E464" s="148">
        <v>3</v>
      </c>
      <c r="F464" s="148" t="s">
        <v>20</v>
      </c>
      <c r="G464" s="342">
        <v>328969</v>
      </c>
      <c r="H464" s="150" t="s">
        <v>19</v>
      </c>
      <c r="I464" s="148" t="s">
        <v>338</v>
      </c>
      <c r="M464" s="335">
        <f>SUM(G462:G465)</f>
        <v>1120021</v>
      </c>
    </row>
    <row r="465" spans="1:13" x14ac:dyDescent="0.25">
      <c r="A465" s="454">
        <v>17501</v>
      </c>
      <c r="B465" s="148">
        <v>80141701</v>
      </c>
      <c r="C465" s="148">
        <v>20203</v>
      </c>
      <c r="D465" s="149" t="s">
        <v>396</v>
      </c>
      <c r="E465" s="148">
        <v>3</v>
      </c>
      <c r="F465" s="148" t="s">
        <v>20</v>
      </c>
      <c r="G465" s="342">
        <v>328969</v>
      </c>
      <c r="H465" s="150" t="s">
        <v>19</v>
      </c>
      <c r="I465" s="148" t="s">
        <v>340</v>
      </c>
    </row>
    <row r="466" spans="1:13" x14ac:dyDescent="0.25">
      <c r="A466" s="460">
        <v>17502</v>
      </c>
      <c r="B466" s="148">
        <v>50181905</v>
      </c>
      <c r="C466" s="148">
        <v>20203</v>
      </c>
      <c r="D466" s="149" t="s">
        <v>599</v>
      </c>
      <c r="E466" s="464"/>
      <c r="F466" s="148" t="s">
        <v>24</v>
      </c>
      <c r="G466" s="342">
        <v>100000</v>
      </c>
      <c r="H466" s="150" t="s">
        <v>19</v>
      </c>
      <c r="I466" s="148" t="s">
        <v>494</v>
      </c>
      <c r="M466" s="335">
        <f>SUM(G466:G467)</f>
        <v>200000</v>
      </c>
    </row>
    <row r="467" spans="1:13" x14ac:dyDescent="0.25">
      <c r="A467" s="460">
        <v>17502</v>
      </c>
      <c r="B467" s="148" t="s">
        <v>600</v>
      </c>
      <c r="C467" s="148">
        <v>20203</v>
      </c>
      <c r="D467" s="149" t="s">
        <v>601</v>
      </c>
      <c r="E467" s="148"/>
      <c r="F467" s="148" t="s">
        <v>24</v>
      </c>
      <c r="G467" s="342">
        <v>100000</v>
      </c>
      <c r="H467" s="150" t="s">
        <v>19</v>
      </c>
      <c r="I467" s="148" t="s">
        <v>494</v>
      </c>
    </row>
    <row r="468" spans="1:13" x14ac:dyDescent="0.25">
      <c r="A468" s="81" t="s">
        <v>492</v>
      </c>
      <c r="B468" s="81"/>
      <c r="C468" s="96">
        <v>20204</v>
      </c>
      <c r="D468" s="100" t="s">
        <v>602</v>
      </c>
      <c r="E468" s="81"/>
      <c r="F468" s="81"/>
      <c r="G468" s="344">
        <f>SUM(G469:G469)</f>
        <v>10000000</v>
      </c>
      <c r="H468" s="82" t="s">
        <v>19</v>
      </c>
      <c r="I468" s="81"/>
      <c r="M468" s="335">
        <f>+G468</f>
        <v>10000000</v>
      </c>
    </row>
    <row r="469" spans="1:13" x14ac:dyDescent="0.25">
      <c r="A469" s="460" t="s">
        <v>492</v>
      </c>
      <c r="B469" s="148">
        <v>10121604</v>
      </c>
      <c r="C469" s="148">
        <v>20204</v>
      </c>
      <c r="D469" s="149" t="s">
        <v>603</v>
      </c>
      <c r="E469" s="148"/>
      <c r="F469" s="148" t="s">
        <v>24</v>
      </c>
      <c r="G469" s="342">
        <v>10000000</v>
      </c>
      <c r="H469" s="150"/>
      <c r="I469" s="148" t="s">
        <v>494</v>
      </c>
    </row>
    <row r="470" spans="1:13" x14ac:dyDescent="0.25">
      <c r="A470" s="81" t="s">
        <v>492</v>
      </c>
      <c r="B470" s="81"/>
      <c r="C470" s="96">
        <v>20301</v>
      </c>
      <c r="D470" s="100" t="s">
        <v>397</v>
      </c>
      <c r="E470" s="81"/>
      <c r="F470" s="81"/>
      <c r="G470" s="344">
        <f>SUM(G471:G484)</f>
        <v>20000000</v>
      </c>
      <c r="H470" s="82" t="s">
        <v>19</v>
      </c>
      <c r="I470" s="81"/>
      <c r="M470" s="335">
        <f>+G470</f>
        <v>20000000</v>
      </c>
    </row>
    <row r="471" spans="1:13" x14ac:dyDescent="0.25">
      <c r="A471" s="460">
        <v>17502</v>
      </c>
      <c r="B471" s="148" t="s">
        <v>604</v>
      </c>
      <c r="C471" s="148">
        <v>20301</v>
      </c>
      <c r="D471" s="149" t="s">
        <v>605</v>
      </c>
      <c r="E471" s="148">
        <v>20</v>
      </c>
      <c r="F471" s="148" t="s">
        <v>571</v>
      </c>
      <c r="G471" s="342">
        <v>2500000</v>
      </c>
      <c r="H471" s="150" t="s">
        <v>19</v>
      </c>
      <c r="I471" s="148" t="s">
        <v>606</v>
      </c>
    </row>
    <row r="472" spans="1:13" ht="30" x14ac:dyDescent="0.25">
      <c r="A472" s="460">
        <v>17502</v>
      </c>
      <c r="B472" s="148" t="s">
        <v>607</v>
      </c>
      <c r="C472" s="148">
        <v>20301</v>
      </c>
      <c r="D472" s="149" t="s">
        <v>608</v>
      </c>
      <c r="E472" s="148">
        <v>20</v>
      </c>
      <c r="F472" s="148" t="s">
        <v>55</v>
      </c>
      <c r="G472" s="342">
        <v>8500000</v>
      </c>
      <c r="H472" s="150" t="s">
        <v>19</v>
      </c>
      <c r="I472" s="148" t="s">
        <v>606</v>
      </c>
    </row>
    <row r="473" spans="1:13" x14ac:dyDescent="0.25">
      <c r="A473" s="460">
        <v>17502</v>
      </c>
      <c r="B473" s="148" t="s">
        <v>609</v>
      </c>
      <c r="C473" s="148">
        <v>20301</v>
      </c>
      <c r="D473" s="149" t="s">
        <v>610</v>
      </c>
      <c r="E473" s="148">
        <v>80</v>
      </c>
      <c r="F473" s="148" t="s">
        <v>55</v>
      </c>
      <c r="G473" s="342">
        <f>60*38800</f>
        <v>2328000</v>
      </c>
      <c r="H473" s="150" t="s">
        <v>19</v>
      </c>
      <c r="I473" s="148" t="s">
        <v>606</v>
      </c>
    </row>
    <row r="474" spans="1:13" x14ac:dyDescent="0.25">
      <c r="A474" s="460">
        <v>17502</v>
      </c>
      <c r="B474" s="148">
        <v>30102403</v>
      </c>
      <c r="C474" s="148">
        <v>20301</v>
      </c>
      <c r="D474" s="149" t="s">
        <v>611</v>
      </c>
      <c r="E474" s="148">
        <v>50</v>
      </c>
      <c r="F474" s="148" t="s">
        <v>55</v>
      </c>
      <c r="G474" s="342">
        <v>1200000</v>
      </c>
      <c r="H474" s="150" t="s">
        <v>19</v>
      </c>
      <c r="I474" s="148" t="s">
        <v>606</v>
      </c>
    </row>
    <row r="475" spans="1:13" x14ac:dyDescent="0.25">
      <c r="A475" s="460">
        <v>17502</v>
      </c>
      <c r="B475" s="148">
        <v>30103201</v>
      </c>
      <c r="C475" s="148">
        <v>20301</v>
      </c>
      <c r="D475" s="149" t="s">
        <v>612</v>
      </c>
      <c r="E475" s="148">
        <v>10</v>
      </c>
      <c r="F475" s="148" t="s">
        <v>55</v>
      </c>
      <c r="G475" s="342">
        <v>2500000</v>
      </c>
      <c r="H475" s="150" t="s">
        <v>19</v>
      </c>
      <c r="I475" s="148" t="s">
        <v>606</v>
      </c>
    </row>
    <row r="476" spans="1:13" x14ac:dyDescent="0.25">
      <c r="A476" s="460">
        <v>17502</v>
      </c>
      <c r="B476" s="148">
        <v>30103205</v>
      </c>
      <c r="C476" s="148">
        <v>20301</v>
      </c>
      <c r="D476" s="149" t="s">
        <v>613</v>
      </c>
      <c r="E476" s="148">
        <v>15</v>
      </c>
      <c r="F476" s="148" t="s">
        <v>55</v>
      </c>
      <c r="G476" s="342">
        <v>250000</v>
      </c>
      <c r="H476" s="150" t="s">
        <v>19</v>
      </c>
      <c r="I476" s="148" t="s">
        <v>606</v>
      </c>
    </row>
    <row r="477" spans="1:13" x14ac:dyDescent="0.25">
      <c r="A477" s="460">
        <v>17502</v>
      </c>
      <c r="B477" s="148">
        <v>30152001</v>
      </c>
      <c r="C477" s="148">
        <v>20301</v>
      </c>
      <c r="D477" s="149" t="s">
        <v>614</v>
      </c>
      <c r="E477" s="148">
        <v>10</v>
      </c>
      <c r="F477" s="148" t="s">
        <v>55</v>
      </c>
      <c r="G477" s="342">
        <v>1059500</v>
      </c>
      <c r="H477" s="150" t="s">
        <v>19</v>
      </c>
      <c r="I477" s="148" t="s">
        <v>606</v>
      </c>
    </row>
    <row r="478" spans="1:13" x14ac:dyDescent="0.25">
      <c r="A478" s="460">
        <v>17502</v>
      </c>
      <c r="B478" s="148" t="s">
        <v>615</v>
      </c>
      <c r="C478" s="148">
        <v>20301</v>
      </c>
      <c r="D478" s="149" t="s">
        <v>616</v>
      </c>
      <c r="E478" s="148">
        <v>15</v>
      </c>
      <c r="F478" s="148" t="s">
        <v>571</v>
      </c>
      <c r="G478" s="342">
        <f>15*9500</f>
        <v>142500</v>
      </c>
      <c r="H478" s="150" t="s">
        <v>19</v>
      </c>
      <c r="I478" s="148" t="s">
        <v>606</v>
      </c>
    </row>
    <row r="479" spans="1:13" x14ac:dyDescent="0.25">
      <c r="A479" s="460">
        <v>17502</v>
      </c>
      <c r="B479" s="148" t="s">
        <v>617</v>
      </c>
      <c r="C479" s="148">
        <v>20301</v>
      </c>
      <c r="D479" s="149" t="s">
        <v>618</v>
      </c>
      <c r="E479" s="148">
        <v>5200</v>
      </c>
      <c r="F479" s="148" t="s">
        <v>55</v>
      </c>
      <c r="G479" s="342">
        <v>1000000</v>
      </c>
      <c r="H479" s="150" t="s">
        <v>19</v>
      </c>
      <c r="I479" s="148" t="s">
        <v>606</v>
      </c>
    </row>
    <row r="480" spans="1:13" x14ac:dyDescent="0.25">
      <c r="A480" s="460">
        <v>17502</v>
      </c>
      <c r="B480" s="148" t="s">
        <v>619</v>
      </c>
      <c r="C480" s="148">
        <v>20301</v>
      </c>
      <c r="D480" s="149" t="s">
        <v>620</v>
      </c>
      <c r="E480" s="148">
        <v>40</v>
      </c>
      <c r="F480" s="148" t="s">
        <v>571</v>
      </c>
      <c r="G480" s="342">
        <v>150000</v>
      </c>
      <c r="H480" s="150" t="s">
        <v>19</v>
      </c>
      <c r="I480" s="148" t="s">
        <v>606</v>
      </c>
    </row>
    <row r="481" spans="1:13" x14ac:dyDescent="0.25">
      <c r="A481" s="460">
        <v>17502</v>
      </c>
      <c r="B481" s="148">
        <v>31162404</v>
      </c>
      <c r="C481" s="148">
        <v>20301</v>
      </c>
      <c r="D481" s="149" t="s">
        <v>621</v>
      </c>
      <c r="E481" s="148">
        <v>20</v>
      </c>
      <c r="F481" s="148" t="s">
        <v>571</v>
      </c>
      <c r="G481" s="342">
        <v>250000</v>
      </c>
      <c r="H481" s="150" t="s">
        <v>19</v>
      </c>
      <c r="I481" s="148" t="s">
        <v>606</v>
      </c>
    </row>
    <row r="482" spans="1:13" x14ac:dyDescent="0.25">
      <c r="A482" s="460">
        <v>17502</v>
      </c>
      <c r="B482" s="148">
        <v>31162402</v>
      </c>
      <c r="C482" s="148">
        <v>20301</v>
      </c>
      <c r="D482" s="149" t="s">
        <v>622</v>
      </c>
      <c r="E482" s="148">
        <v>12</v>
      </c>
      <c r="F482" s="148" t="s">
        <v>55</v>
      </c>
      <c r="G482" s="342">
        <v>25000</v>
      </c>
      <c r="H482" s="150" t="s">
        <v>19</v>
      </c>
      <c r="I482" s="148" t="s">
        <v>606</v>
      </c>
    </row>
    <row r="483" spans="1:13" x14ac:dyDescent="0.25">
      <c r="A483" s="460">
        <v>17502</v>
      </c>
      <c r="B483" s="148">
        <v>31162403</v>
      </c>
      <c r="C483" s="148">
        <v>20301</v>
      </c>
      <c r="D483" s="149" t="s">
        <v>623</v>
      </c>
      <c r="E483" s="148">
        <v>15</v>
      </c>
      <c r="F483" s="148" t="s">
        <v>55</v>
      </c>
      <c r="G483" s="342">
        <v>45000</v>
      </c>
      <c r="H483" s="150" t="s">
        <v>19</v>
      </c>
      <c r="I483" s="148" t="s">
        <v>606</v>
      </c>
    </row>
    <row r="484" spans="1:13" x14ac:dyDescent="0.25">
      <c r="A484" s="460">
        <v>17502</v>
      </c>
      <c r="B484" s="148">
        <v>46171501</v>
      </c>
      <c r="C484" s="148">
        <v>20301</v>
      </c>
      <c r="D484" s="149" t="s">
        <v>624</v>
      </c>
      <c r="E484" s="148">
        <v>4</v>
      </c>
      <c r="F484" s="148" t="s">
        <v>55</v>
      </c>
      <c r="G484" s="342">
        <v>50000</v>
      </c>
      <c r="H484" s="150" t="s">
        <v>19</v>
      </c>
      <c r="I484" s="148" t="s">
        <v>606</v>
      </c>
    </row>
    <row r="485" spans="1:13" ht="30" x14ac:dyDescent="0.25">
      <c r="A485" s="81" t="s">
        <v>492</v>
      </c>
      <c r="B485" s="81"/>
      <c r="C485" s="96">
        <v>20302</v>
      </c>
      <c r="D485" s="100" t="s">
        <v>625</v>
      </c>
      <c r="E485" s="81"/>
      <c r="F485" s="81"/>
      <c r="G485" s="344">
        <f>SUM(G486:G491)</f>
        <v>5196000</v>
      </c>
      <c r="H485" s="82" t="s">
        <v>19</v>
      </c>
      <c r="I485" s="81"/>
      <c r="M485" s="335">
        <f>+G485</f>
        <v>5196000</v>
      </c>
    </row>
    <row r="486" spans="1:13" x14ac:dyDescent="0.25">
      <c r="A486" s="460">
        <v>17502</v>
      </c>
      <c r="B486" s="148">
        <v>11111611</v>
      </c>
      <c r="C486" s="148">
        <v>20302</v>
      </c>
      <c r="D486" s="149" t="s">
        <v>626</v>
      </c>
      <c r="E486" s="148">
        <v>15</v>
      </c>
      <c r="F486" s="148" t="s">
        <v>627</v>
      </c>
      <c r="G486" s="342">
        <f>5196000-4101000</f>
        <v>1095000</v>
      </c>
      <c r="H486" s="150" t="s">
        <v>19</v>
      </c>
      <c r="I486" s="148" t="s">
        <v>606</v>
      </c>
    </row>
    <row r="487" spans="1:13" x14ac:dyDescent="0.25">
      <c r="A487" s="460">
        <v>17502</v>
      </c>
      <c r="B487" s="148">
        <v>11111701</v>
      </c>
      <c r="C487" s="148">
        <v>20302</v>
      </c>
      <c r="D487" s="149" t="s">
        <v>628</v>
      </c>
      <c r="E487" s="148">
        <v>7</v>
      </c>
      <c r="F487" s="148" t="s">
        <v>627</v>
      </c>
      <c r="G487" s="342">
        <f>5196000-4465000</f>
        <v>731000</v>
      </c>
      <c r="H487" s="150" t="s">
        <v>19</v>
      </c>
      <c r="I487" s="148" t="s">
        <v>606</v>
      </c>
    </row>
    <row r="488" spans="1:13" x14ac:dyDescent="0.25">
      <c r="A488" s="460">
        <v>17502</v>
      </c>
      <c r="B488" s="148">
        <v>30111601</v>
      </c>
      <c r="C488" s="148">
        <v>20302</v>
      </c>
      <c r="D488" s="149" t="s">
        <v>629</v>
      </c>
      <c r="E488" s="148">
        <v>50</v>
      </c>
      <c r="F488" s="148" t="s">
        <v>534</v>
      </c>
      <c r="G488" s="342">
        <v>800000</v>
      </c>
      <c r="H488" s="150" t="s">
        <v>19</v>
      </c>
      <c r="I488" s="148" t="s">
        <v>606</v>
      </c>
    </row>
    <row r="489" spans="1:13" x14ac:dyDescent="0.25">
      <c r="A489" s="460">
        <v>17502</v>
      </c>
      <c r="B489" s="148">
        <v>30181699</v>
      </c>
      <c r="C489" s="148">
        <v>20302</v>
      </c>
      <c r="D489" s="149" t="s">
        <v>630</v>
      </c>
      <c r="E489" s="148">
        <v>2</v>
      </c>
      <c r="F489" s="148" t="s">
        <v>24</v>
      </c>
      <c r="G489" s="342">
        <v>120000</v>
      </c>
      <c r="H489" s="150" t="s">
        <v>19</v>
      </c>
      <c r="I489" s="148" t="s">
        <v>606</v>
      </c>
    </row>
    <row r="490" spans="1:13" x14ac:dyDescent="0.25">
      <c r="A490" s="460">
        <v>17502</v>
      </c>
      <c r="B490" s="148">
        <v>30102526</v>
      </c>
      <c r="C490" s="148">
        <v>20302</v>
      </c>
      <c r="D490" s="149" t="s">
        <v>631</v>
      </c>
      <c r="E490" s="148">
        <v>10</v>
      </c>
      <c r="F490" s="148" t="s">
        <v>24</v>
      </c>
      <c r="G490" s="342">
        <v>950000</v>
      </c>
      <c r="H490" s="150" t="s">
        <v>19</v>
      </c>
      <c r="I490" s="148" t="s">
        <v>606</v>
      </c>
    </row>
    <row r="491" spans="1:13" x14ac:dyDescent="0.25">
      <c r="A491" s="460">
        <v>17502</v>
      </c>
      <c r="B491" s="148">
        <v>40171610</v>
      </c>
      <c r="C491" s="148">
        <v>20302</v>
      </c>
      <c r="D491" s="149" t="s">
        <v>632</v>
      </c>
      <c r="E491" s="148">
        <v>48</v>
      </c>
      <c r="F491" s="148" t="s">
        <v>24</v>
      </c>
      <c r="G491" s="342">
        <v>1500000</v>
      </c>
      <c r="H491" s="150" t="s">
        <v>19</v>
      </c>
      <c r="I491" s="148" t="s">
        <v>606</v>
      </c>
    </row>
    <row r="492" spans="1:13" x14ac:dyDescent="0.25">
      <c r="A492" s="81" t="s">
        <v>492</v>
      </c>
      <c r="B492" s="81"/>
      <c r="C492" s="96">
        <v>20303</v>
      </c>
      <c r="D492" s="100" t="s">
        <v>633</v>
      </c>
      <c r="E492" s="81"/>
      <c r="F492" s="81"/>
      <c r="G492" s="344">
        <f>SUM(G493:G495)</f>
        <v>1174296</v>
      </c>
      <c r="H492" s="82" t="s">
        <v>19</v>
      </c>
      <c r="I492" s="81"/>
      <c r="M492" s="335">
        <f>+G492</f>
        <v>1174296</v>
      </c>
    </row>
    <row r="493" spans="1:13" x14ac:dyDescent="0.25">
      <c r="A493" s="460">
        <v>17502</v>
      </c>
      <c r="B493" s="148">
        <v>30103605</v>
      </c>
      <c r="C493" s="148">
        <v>20303</v>
      </c>
      <c r="D493" s="149" t="s">
        <v>634</v>
      </c>
      <c r="E493" s="148">
        <v>20</v>
      </c>
      <c r="F493" s="148" t="s">
        <v>24</v>
      </c>
      <c r="G493" s="342">
        <f>1174296-G494-G495</f>
        <v>464296</v>
      </c>
      <c r="H493" s="150" t="s">
        <v>19</v>
      </c>
      <c r="I493" s="148" t="s">
        <v>606</v>
      </c>
    </row>
    <row r="494" spans="1:13" x14ac:dyDescent="0.25">
      <c r="A494" s="460">
        <v>17502</v>
      </c>
      <c r="B494" s="148">
        <v>11121610</v>
      </c>
      <c r="C494" s="148">
        <v>20303</v>
      </c>
      <c r="D494" s="149" t="s">
        <v>635</v>
      </c>
      <c r="E494" s="148">
        <v>2</v>
      </c>
      <c r="F494" s="148" t="s">
        <v>24</v>
      </c>
      <c r="G494" s="342">
        <v>150000</v>
      </c>
      <c r="H494" s="150" t="s">
        <v>19</v>
      </c>
      <c r="I494" s="148" t="s">
        <v>606</v>
      </c>
    </row>
    <row r="495" spans="1:13" x14ac:dyDescent="0.25">
      <c r="A495" s="460">
        <v>17502</v>
      </c>
      <c r="B495" s="148">
        <v>30102904</v>
      </c>
      <c r="C495" s="148">
        <v>20303</v>
      </c>
      <c r="D495" s="149" t="s">
        <v>636</v>
      </c>
      <c r="E495" s="148">
        <v>15</v>
      </c>
      <c r="F495" s="148" t="s">
        <v>24</v>
      </c>
      <c r="G495" s="342">
        <v>560000</v>
      </c>
      <c r="H495" s="150" t="s">
        <v>19</v>
      </c>
      <c r="I495" s="148" t="s">
        <v>606</v>
      </c>
    </row>
    <row r="496" spans="1:13" x14ac:dyDescent="0.25">
      <c r="A496" s="460"/>
      <c r="B496" s="148"/>
      <c r="C496" s="148"/>
      <c r="D496" s="149"/>
      <c r="E496" s="148"/>
      <c r="F496" s="148"/>
      <c r="G496" s="342"/>
      <c r="H496" s="150"/>
      <c r="I496" s="148"/>
    </row>
    <row r="497" spans="1:14" ht="30" x14ac:dyDescent="0.25">
      <c r="A497" s="81" t="s">
        <v>182</v>
      </c>
      <c r="B497" s="81"/>
      <c r="C497" s="96" t="s">
        <v>209</v>
      </c>
      <c r="D497" s="100" t="s">
        <v>49</v>
      </c>
      <c r="E497" s="81"/>
      <c r="F497" s="81"/>
      <c r="G497" s="344">
        <f>SUM(G498:G521)</f>
        <v>3051779</v>
      </c>
      <c r="H497" s="82" t="s">
        <v>19</v>
      </c>
      <c r="I497" s="81"/>
      <c r="J497" s="44">
        <v>2371222</v>
      </c>
    </row>
    <row r="498" spans="1:14" ht="30" x14ac:dyDescent="0.25">
      <c r="A498" s="325">
        <v>169</v>
      </c>
      <c r="B498" s="30">
        <v>39111544</v>
      </c>
      <c r="C498" s="31">
        <v>20304</v>
      </c>
      <c r="D498" s="74" t="s">
        <v>50</v>
      </c>
      <c r="E498" s="30">
        <v>20</v>
      </c>
      <c r="F498" s="30" t="s">
        <v>24</v>
      </c>
      <c r="G498" s="340">
        <v>200000</v>
      </c>
      <c r="H498" s="32" t="s">
        <v>19</v>
      </c>
      <c r="I498" s="38" t="s">
        <v>337</v>
      </c>
      <c r="M498" s="335">
        <f>SUM(G498:G512)</f>
        <v>2000000</v>
      </c>
    </row>
    <row r="499" spans="1:14" ht="30" x14ac:dyDescent="0.25">
      <c r="A499" s="325">
        <v>169</v>
      </c>
      <c r="B499" s="30">
        <v>39101901</v>
      </c>
      <c r="C499" s="31">
        <v>20304</v>
      </c>
      <c r="D499" s="74" t="s">
        <v>210</v>
      </c>
      <c r="E499" s="30">
        <v>80</v>
      </c>
      <c r="F499" s="30" t="s">
        <v>24</v>
      </c>
      <c r="G499" s="340">
        <v>300000</v>
      </c>
      <c r="H499" s="32" t="s">
        <v>19</v>
      </c>
      <c r="I499" s="38" t="s">
        <v>340</v>
      </c>
      <c r="N499" s="335"/>
    </row>
    <row r="500" spans="1:14" x14ac:dyDescent="0.25">
      <c r="A500" s="325">
        <v>169</v>
      </c>
      <c r="B500" s="30">
        <v>39101605</v>
      </c>
      <c r="C500" s="31">
        <v>20304</v>
      </c>
      <c r="D500" s="74" t="s">
        <v>211</v>
      </c>
      <c r="E500" s="30">
        <v>200</v>
      </c>
      <c r="F500" s="30" t="s">
        <v>24</v>
      </c>
      <c r="G500" s="340">
        <v>100000</v>
      </c>
      <c r="H500" s="32" t="s">
        <v>19</v>
      </c>
      <c r="I500" s="38" t="s">
        <v>340</v>
      </c>
    </row>
    <row r="501" spans="1:14" x14ac:dyDescent="0.25">
      <c r="A501" s="325">
        <v>169</v>
      </c>
      <c r="B501" s="30">
        <v>32141106</v>
      </c>
      <c r="C501" s="31">
        <v>20304</v>
      </c>
      <c r="D501" s="74" t="s">
        <v>212</v>
      </c>
      <c r="E501" s="30">
        <v>600</v>
      </c>
      <c r="F501" s="30" t="s">
        <v>24</v>
      </c>
      <c r="G501" s="340">
        <v>100000</v>
      </c>
      <c r="H501" s="32" t="s">
        <v>19</v>
      </c>
      <c r="I501" s="38" t="s">
        <v>340</v>
      </c>
    </row>
    <row r="502" spans="1:14" x14ac:dyDescent="0.25">
      <c r="A502" s="325">
        <v>169</v>
      </c>
      <c r="B502" s="30">
        <v>39101699</v>
      </c>
      <c r="C502" s="31">
        <v>20304</v>
      </c>
      <c r="D502" s="74" t="s">
        <v>213</v>
      </c>
      <c r="E502" s="30">
        <v>100</v>
      </c>
      <c r="F502" s="30" t="s">
        <v>24</v>
      </c>
      <c r="G502" s="340">
        <v>100000</v>
      </c>
      <c r="H502" s="32" t="s">
        <v>19</v>
      </c>
      <c r="I502" s="38" t="s">
        <v>340</v>
      </c>
    </row>
    <row r="503" spans="1:14" x14ac:dyDescent="0.25">
      <c r="A503" s="325">
        <v>169</v>
      </c>
      <c r="B503" s="30">
        <v>39122299</v>
      </c>
      <c r="C503" s="31">
        <v>20304</v>
      </c>
      <c r="D503" s="74" t="s">
        <v>214</v>
      </c>
      <c r="E503" s="30">
        <v>80</v>
      </c>
      <c r="F503" s="30" t="s">
        <v>24</v>
      </c>
      <c r="G503" s="340">
        <v>100000</v>
      </c>
      <c r="H503" s="32" t="s">
        <v>19</v>
      </c>
      <c r="I503" s="38" t="s">
        <v>340</v>
      </c>
    </row>
    <row r="504" spans="1:14" x14ac:dyDescent="0.25">
      <c r="A504" s="325">
        <v>169</v>
      </c>
      <c r="B504" s="30">
        <v>39121439</v>
      </c>
      <c r="C504" s="31">
        <v>20304</v>
      </c>
      <c r="D504" s="74" t="s">
        <v>215</v>
      </c>
      <c r="E504" s="30">
        <v>80</v>
      </c>
      <c r="F504" s="30" t="s">
        <v>24</v>
      </c>
      <c r="G504" s="340">
        <v>100000</v>
      </c>
      <c r="H504" s="32" t="s">
        <v>19</v>
      </c>
      <c r="I504" s="38" t="s">
        <v>340</v>
      </c>
      <c r="J504" s="51"/>
    </row>
    <row r="505" spans="1:14" x14ac:dyDescent="0.25">
      <c r="A505" s="325">
        <v>169</v>
      </c>
      <c r="B505" s="30">
        <v>39121031</v>
      </c>
      <c r="C505" s="31">
        <v>20304</v>
      </c>
      <c r="D505" s="74" t="s">
        <v>51</v>
      </c>
      <c r="E505" s="30">
        <v>4</v>
      </c>
      <c r="F505" s="30" t="s">
        <v>24</v>
      </c>
      <c r="G505" s="340">
        <v>100000</v>
      </c>
      <c r="H505" s="32" t="s">
        <v>19</v>
      </c>
      <c r="I505" s="38" t="s">
        <v>337</v>
      </c>
    </row>
    <row r="506" spans="1:14" x14ac:dyDescent="0.25">
      <c r="A506" s="325">
        <v>169</v>
      </c>
      <c r="B506" s="30">
        <v>39121440</v>
      </c>
      <c r="C506" s="31">
        <v>20304</v>
      </c>
      <c r="D506" s="74" t="s">
        <v>52</v>
      </c>
      <c r="E506" s="30">
        <v>15</v>
      </c>
      <c r="F506" s="30" t="s">
        <v>24</v>
      </c>
      <c r="G506" s="340">
        <v>100000</v>
      </c>
      <c r="H506" s="32" t="s">
        <v>19</v>
      </c>
      <c r="I506" s="38" t="s">
        <v>337</v>
      </c>
    </row>
    <row r="507" spans="1:14" ht="30" x14ac:dyDescent="0.25">
      <c r="A507" s="325">
        <v>169</v>
      </c>
      <c r="B507" s="30">
        <v>39111544</v>
      </c>
      <c r="C507" s="31">
        <v>20304</v>
      </c>
      <c r="D507" s="74" t="s">
        <v>50</v>
      </c>
      <c r="E507" s="30">
        <v>60</v>
      </c>
      <c r="F507" s="30" t="s">
        <v>53</v>
      </c>
      <c r="G507" s="340">
        <v>171222</v>
      </c>
      <c r="H507" s="32" t="s">
        <v>19</v>
      </c>
      <c r="I507" s="38" t="s">
        <v>338</v>
      </c>
    </row>
    <row r="508" spans="1:14" x14ac:dyDescent="0.25">
      <c r="A508" s="325">
        <v>169</v>
      </c>
      <c r="B508" s="30">
        <v>39121031</v>
      </c>
      <c r="C508" s="31">
        <v>20304</v>
      </c>
      <c r="D508" s="74" t="s">
        <v>51</v>
      </c>
      <c r="E508" s="30">
        <v>4</v>
      </c>
      <c r="F508" s="30" t="s">
        <v>24</v>
      </c>
      <c r="G508" s="340">
        <v>128778</v>
      </c>
      <c r="H508" s="32" t="s">
        <v>19</v>
      </c>
      <c r="I508" s="38" t="s">
        <v>339</v>
      </c>
    </row>
    <row r="509" spans="1:14" x14ac:dyDescent="0.25">
      <c r="A509" s="325">
        <v>169</v>
      </c>
      <c r="B509" s="30">
        <v>39121440</v>
      </c>
      <c r="C509" s="31">
        <v>20304</v>
      </c>
      <c r="D509" s="74" t="s">
        <v>52</v>
      </c>
      <c r="E509" s="30">
        <v>15</v>
      </c>
      <c r="F509" s="30" t="s">
        <v>24</v>
      </c>
      <c r="G509" s="340">
        <v>200000</v>
      </c>
      <c r="H509" s="32" t="s">
        <v>19</v>
      </c>
      <c r="I509" s="38" t="s">
        <v>339</v>
      </c>
    </row>
    <row r="510" spans="1:14" x14ac:dyDescent="0.25">
      <c r="A510" s="325">
        <v>169</v>
      </c>
      <c r="B510" s="30">
        <v>39111917</v>
      </c>
      <c r="C510" s="30">
        <v>20304</v>
      </c>
      <c r="D510" s="74" t="s">
        <v>54</v>
      </c>
      <c r="E510" s="30">
        <v>40</v>
      </c>
      <c r="F510" s="30" t="s">
        <v>24</v>
      </c>
      <c r="G510" s="340">
        <v>100000</v>
      </c>
      <c r="H510" s="32" t="s">
        <v>19</v>
      </c>
      <c r="I510" s="38" t="s">
        <v>339</v>
      </c>
    </row>
    <row r="511" spans="1:14" x14ac:dyDescent="0.25">
      <c r="A511" s="325">
        <v>169</v>
      </c>
      <c r="B511" s="30">
        <v>39111917</v>
      </c>
      <c r="C511" s="30">
        <v>20304</v>
      </c>
      <c r="D511" s="74" t="s">
        <v>216</v>
      </c>
      <c r="E511" s="30">
        <v>50</v>
      </c>
      <c r="F511" s="30" t="s">
        <v>55</v>
      </c>
      <c r="G511" s="341">
        <v>100000</v>
      </c>
      <c r="H511" s="32" t="s">
        <v>19</v>
      </c>
      <c r="I511" s="38" t="s">
        <v>339</v>
      </c>
    </row>
    <row r="512" spans="1:14" x14ac:dyDescent="0.25">
      <c r="A512" s="325">
        <v>169</v>
      </c>
      <c r="B512" s="30">
        <v>39111917</v>
      </c>
      <c r="C512" s="30">
        <v>20304</v>
      </c>
      <c r="D512" s="74" t="s">
        <v>54</v>
      </c>
      <c r="E512" s="30">
        <v>20</v>
      </c>
      <c r="F512" s="30" t="s">
        <v>217</v>
      </c>
      <c r="G512" s="341">
        <v>100000</v>
      </c>
      <c r="H512" s="32" t="s">
        <v>19</v>
      </c>
      <c r="I512" s="38" t="s">
        <v>337</v>
      </c>
    </row>
    <row r="513" spans="1:13" ht="30" x14ac:dyDescent="0.25">
      <c r="A513" s="454">
        <v>17501</v>
      </c>
      <c r="B513" s="148">
        <v>39111544</v>
      </c>
      <c r="C513" s="148">
        <v>20304</v>
      </c>
      <c r="D513" s="149" t="s">
        <v>50</v>
      </c>
      <c r="E513" s="148">
        <v>2</v>
      </c>
      <c r="F513" s="148" t="s">
        <v>24</v>
      </c>
      <c r="G513" s="342">
        <v>15000</v>
      </c>
      <c r="H513" s="150" t="s">
        <v>19</v>
      </c>
      <c r="I513" s="148" t="s">
        <v>364</v>
      </c>
      <c r="M513" s="91">
        <f>SUM(G513:G517)</f>
        <v>51779</v>
      </c>
    </row>
    <row r="514" spans="1:13" x14ac:dyDescent="0.25">
      <c r="A514" s="454">
        <v>17501</v>
      </c>
      <c r="B514" s="148">
        <v>39101612</v>
      </c>
      <c r="C514" s="148">
        <v>20304</v>
      </c>
      <c r="D514" s="149" t="s">
        <v>399</v>
      </c>
      <c r="E514" s="148">
        <v>2</v>
      </c>
      <c r="F514" s="148" t="s">
        <v>24</v>
      </c>
      <c r="G514" s="342">
        <v>21779</v>
      </c>
      <c r="H514" s="150" t="s">
        <v>19</v>
      </c>
      <c r="I514" s="148" t="s">
        <v>339</v>
      </c>
      <c r="M514" s="335"/>
    </row>
    <row r="515" spans="1:13" x14ac:dyDescent="0.25">
      <c r="A515" s="454">
        <v>17501</v>
      </c>
      <c r="B515" s="148">
        <v>39121031</v>
      </c>
      <c r="C515" s="148">
        <v>20304</v>
      </c>
      <c r="D515" s="149" t="s">
        <v>51</v>
      </c>
      <c r="E515" s="148">
        <v>3</v>
      </c>
      <c r="F515" s="148" t="s">
        <v>24</v>
      </c>
      <c r="G515" s="342">
        <v>5000</v>
      </c>
      <c r="H515" s="150" t="s">
        <v>19</v>
      </c>
      <c r="I515" s="148" t="s">
        <v>364</v>
      </c>
    </row>
    <row r="516" spans="1:13" x14ac:dyDescent="0.25">
      <c r="A516" s="454">
        <v>17501</v>
      </c>
      <c r="B516" s="148">
        <v>39121440</v>
      </c>
      <c r="C516" s="148">
        <v>20304</v>
      </c>
      <c r="D516" s="149" t="s">
        <v>52</v>
      </c>
      <c r="E516" s="148">
        <v>2</v>
      </c>
      <c r="F516" s="148" t="s">
        <v>24</v>
      </c>
      <c r="G516" s="342">
        <v>5000</v>
      </c>
      <c r="H516" s="150" t="s">
        <v>19</v>
      </c>
      <c r="I516" s="148" t="s">
        <v>336</v>
      </c>
    </row>
    <row r="517" spans="1:13" x14ac:dyDescent="0.25">
      <c r="A517" s="454">
        <v>17501</v>
      </c>
      <c r="B517" s="148">
        <v>39111917</v>
      </c>
      <c r="C517" s="148">
        <v>20304</v>
      </c>
      <c r="D517" s="149" t="s">
        <v>54</v>
      </c>
      <c r="E517" s="148">
        <v>2</v>
      </c>
      <c r="F517" s="148" t="s">
        <v>24</v>
      </c>
      <c r="G517" s="342">
        <v>5000</v>
      </c>
      <c r="H517" s="150" t="s">
        <v>19</v>
      </c>
      <c r="I517" s="148" t="s">
        <v>336</v>
      </c>
    </row>
    <row r="518" spans="1:13" x14ac:dyDescent="0.25">
      <c r="A518" s="460">
        <v>17502</v>
      </c>
      <c r="B518" s="148">
        <v>26121629</v>
      </c>
      <c r="C518" s="148">
        <v>20304</v>
      </c>
      <c r="D518" s="149" t="s">
        <v>637</v>
      </c>
      <c r="E518" s="148">
        <v>15</v>
      </c>
      <c r="F518" s="148" t="s">
        <v>60</v>
      </c>
      <c r="G518" s="342">
        <v>600000</v>
      </c>
      <c r="H518" s="150" t="s">
        <v>19</v>
      </c>
      <c r="I518" s="148" t="s">
        <v>606</v>
      </c>
      <c r="M518" s="335">
        <f>SUM(G518:G521)</f>
        <v>1000000</v>
      </c>
    </row>
    <row r="519" spans="1:13" x14ac:dyDescent="0.25">
      <c r="A519" s="460">
        <v>17502</v>
      </c>
      <c r="B519" s="148">
        <v>39121440</v>
      </c>
      <c r="C519" s="148">
        <v>20304</v>
      </c>
      <c r="D519" s="149" t="s">
        <v>52</v>
      </c>
      <c r="E519" s="148">
        <v>15</v>
      </c>
      <c r="F519" s="148" t="s">
        <v>24</v>
      </c>
      <c r="G519" s="342">
        <v>200000</v>
      </c>
      <c r="H519" s="150" t="s">
        <v>19</v>
      </c>
      <c r="I519" s="148" t="s">
        <v>606</v>
      </c>
      <c r="M519" s="335"/>
    </row>
    <row r="520" spans="1:13" x14ac:dyDescent="0.25">
      <c r="A520" s="460">
        <v>17502</v>
      </c>
      <c r="B520" s="148">
        <v>39122299</v>
      </c>
      <c r="C520" s="148">
        <v>20304</v>
      </c>
      <c r="D520" s="149" t="s">
        <v>214</v>
      </c>
      <c r="E520" s="148">
        <v>80</v>
      </c>
      <c r="F520" s="148" t="s">
        <v>24</v>
      </c>
      <c r="G520" s="342">
        <v>100000</v>
      </c>
      <c r="H520" s="150" t="s">
        <v>19</v>
      </c>
      <c r="I520" s="148" t="s">
        <v>606</v>
      </c>
    </row>
    <row r="521" spans="1:13" x14ac:dyDescent="0.25">
      <c r="A521" s="460">
        <v>17502</v>
      </c>
      <c r="B521" s="148">
        <v>39121439</v>
      </c>
      <c r="C521" s="148">
        <v>20304</v>
      </c>
      <c r="D521" s="149" t="s">
        <v>215</v>
      </c>
      <c r="E521" s="148">
        <v>80</v>
      </c>
      <c r="F521" s="148" t="s">
        <v>24</v>
      </c>
      <c r="G521" s="342">
        <v>100000</v>
      </c>
      <c r="H521" s="150" t="s">
        <v>19</v>
      </c>
      <c r="I521" s="148" t="s">
        <v>606</v>
      </c>
    </row>
    <row r="522" spans="1:13" x14ac:dyDescent="0.25">
      <c r="A522" s="454"/>
      <c r="B522" s="148"/>
      <c r="C522" s="148"/>
      <c r="D522" s="149"/>
      <c r="E522" s="148"/>
      <c r="F522" s="148"/>
      <c r="G522" s="342"/>
      <c r="H522" s="150"/>
      <c r="I522" s="148"/>
    </row>
    <row r="523" spans="1:13" ht="30" x14ac:dyDescent="0.25">
      <c r="A523" s="453"/>
      <c r="B523" s="81"/>
      <c r="C523" s="96">
        <v>20306</v>
      </c>
      <c r="D523" s="100" t="s">
        <v>400</v>
      </c>
      <c r="E523" s="81"/>
      <c r="F523" s="81"/>
      <c r="G523" s="344">
        <f>SUM(G524:G541)</f>
        <v>3468341</v>
      </c>
      <c r="H523" s="82" t="s">
        <v>19</v>
      </c>
      <c r="I523" s="81"/>
    </row>
    <row r="524" spans="1:13" x14ac:dyDescent="0.25">
      <c r="A524" s="454">
        <v>17501</v>
      </c>
      <c r="B524" s="148">
        <v>40142008</v>
      </c>
      <c r="C524" s="148">
        <v>20306</v>
      </c>
      <c r="D524" s="149" t="s">
        <v>401</v>
      </c>
      <c r="E524" s="148">
        <v>5</v>
      </c>
      <c r="F524" s="148" t="s">
        <v>24</v>
      </c>
      <c r="G524" s="342">
        <v>51960</v>
      </c>
      <c r="H524" s="150" t="s">
        <v>19</v>
      </c>
      <c r="I524" s="148" t="s">
        <v>336</v>
      </c>
      <c r="M524" s="335">
        <f>+G524</f>
        <v>51960</v>
      </c>
    </row>
    <row r="525" spans="1:13" ht="30" x14ac:dyDescent="0.25">
      <c r="A525" s="460">
        <v>17502</v>
      </c>
      <c r="B525" s="148">
        <v>21102305</v>
      </c>
      <c r="C525" s="148">
        <v>20306</v>
      </c>
      <c r="D525" s="149" t="s">
        <v>638</v>
      </c>
      <c r="E525" s="148">
        <v>3095</v>
      </c>
      <c r="F525" s="148" t="s">
        <v>24</v>
      </c>
      <c r="G525" s="342">
        <f>3416381-2614100</f>
        <v>802281</v>
      </c>
      <c r="H525" s="150" t="s">
        <v>19</v>
      </c>
      <c r="I525" s="148" t="s">
        <v>606</v>
      </c>
      <c r="M525" s="335"/>
    </row>
    <row r="526" spans="1:13" ht="60" x14ac:dyDescent="0.25">
      <c r="A526" s="460">
        <v>17502</v>
      </c>
      <c r="B526" s="148">
        <v>21102503</v>
      </c>
      <c r="C526" s="148">
        <v>20306</v>
      </c>
      <c r="D526" s="149" t="s">
        <v>639</v>
      </c>
      <c r="E526" s="148">
        <v>1500</v>
      </c>
      <c r="F526" s="148" t="s">
        <v>24</v>
      </c>
      <c r="G526" s="342">
        <v>100000</v>
      </c>
      <c r="H526" s="150" t="s">
        <v>19</v>
      </c>
      <c r="I526" s="148" t="s">
        <v>606</v>
      </c>
      <c r="M526" s="335">
        <f>SUM(G525:G541)</f>
        <v>3416381</v>
      </c>
    </row>
    <row r="527" spans="1:13" ht="30" x14ac:dyDescent="0.25">
      <c r="A527" s="460">
        <v>17502</v>
      </c>
      <c r="B527" s="148">
        <v>21102601</v>
      </c>
      <c r="C527" s="148">
        <v>20306</v>
      </c>
      <c r="D527" s="149" t="s">
        <v>640</v>
      </c>
      <c r="E527" s="148">
        <v>900</v>
      </c>
      <c r="F527" s="148" t="s">
        <v>641</v>
      </c>
      <c r="G527" s="342">
        <v>400000</v>
      </c>
      <c r="H527" s="150" t="s">
        <v>19</v>
      </c>
      <c r="I527" s="148" t="s">
        <v>606</v>
      </c>
    </row>
    <row r="528" spans="1:13" x14ac:dyDescent="0.25">
      <c r="A528" s="460">
        <v>17502</v>
      </c>
      <c r="B528" s="148">
        <v>24141501</v>
      </c>
      <c r="C528" s="148">
        <v>20306</v>
      </c>
      <c r="D528" s="149" t="s">
        <v>642</v>
      </c>
      <c r="E528" s="148">
        <v>15</v>
      </c>
      <c r="F528" s="148" t="s">
        <v>55</v>
      </c>
      <c r="G528" s="342">
        <v>155000</v>
      </c>
      <c r="H528" s="150" t="s">
        <v>19</v>
      </c>
      <c r="I528" s="148" t="s">
        <v>606</v>
      </c>
    </row>
    <row r="529" spans="1:13" ht="45" x14ac:dyDescent="0.25">
      <c r="A529" s="460">
        <v>17502</v>
      </c>
      <c r="B529" s="148">
        <v>30102015</v>
      </c>
      <c r="C529" s="148">
        <v>20306</v>
      </c>
      <c r="D529" s="149" t="s">
        <v>643</v>
      </c>
      <c r="E529" s="148">
        <v>20</v>
      </c>
      <c r="F529" s="148" t="s">
        <v>55</v>
      </c>
      <c r="G529" s="342">
        <v>525000</v>
      </c>
      <c r="H529" s="150" t="s">
        <v>19</v>
      </c>
      <c r="I529" s="148" t="s">
        <v>606</v>
      </c>
    </row>
    <row r="530" spans="1:13" x14ac:dyDescent="0.25">
      <c r="A530" s="460">
        <v>17502</v>
      </c>
      <c r="B530" s="148">
        <v>31201623</v>
      </c>
      <c r="C530" s="148">
        <v>20306</v>
      </c>
      <c r="D530" s="149" t="s">
        <v>644</v>
      </c>
      <c r="E530" s="148">
        <v>5</v>
      </c>
      <c r="F530" s="148" t="s">
        <v>55</v>
      </c>
      <c r="G530" s="342">
        <v>15000</v>
      </c>
      <c r="H530" s="150" t="s">
        <v>19</v>
      </c>
      <c r="I530" s="148" t="s">
        <v>606</v>
      </c>
    </row>
    <row r="531" spans="1:13" x14ac:dyDescent="0.25">
      <c r="A531" s="460">
        <v>17502</v>
      </c>
      <c r="B531" s="148" t="s">
        <v>645</v>
      </c>
      <c r="C531" s="148">
        <v>20306</v>
      </c>
      <c r="D531" s="149" t="s">
        <v>646</v>
      </c>
      <c r="E531" s="148">
        <v>50</v>
      </c>
      <c r="F531" s="148" t="s">
        <v>55</v>
      </c>
      <c r="G531" s="342">
        <v>50000</v>
      </c>
      <c r="H531" s="150" t="s">
        <v>19</v>
      </c>
      <c r="I531" s="148" t="s">
        <v>606</v>
      </c>
    </row>
    <row r="532" spans="1:13" ht="30" x14ac:dyDescent="0.25">
      <c r="A532" s="460">
        <v>17502</v>
      </c>
      <c r="B532" s="148">
        <v>40142008</v>
      </c>
      <c r="C532" s="148">
        <v>20306</v>
      </c>
      <c r="D532" s="149" t="s">
        <v>647</v>
      </c>
      <c r="E532" s="148">
        <v>8</v>
      </c>
      <c r="F532" s="148" t="s">
        <v>55</v>
      </c>
      <c r="G532" s="342">
        <v>359000</v>
      </c>
      <c r="H532" s="150" t="s">
        <v>19</v>
      </c>
      <c r="I532" s="148" t="s">
        <v>606</v>
      </c>
    </row>
    <row r="533" spans="1:13" x14ac:dyDescent="0.25">
      <c r="A533" s="460">
        <v>17502</v>
      </c>
      <c r="B533" s="148">
        <v>40142019</v>
      </c>
      <c r="C533" s="148">
        <v>20306</v>
      </c>
      <c r="D533" s="149" t="s">
        <v>648</v>
      </c>
      <c r="E533" s="148">
        <v>6</v>
      </c>
      <c r="F533" s="148" t="s">
        <v>55</v>
      </c>
      <c r="G533" s="342">
        <v>950000</v>
      </c>
      <c r="H533" s="150" t="s">
        <v>19</v>
      </c>
      <c r="I533" s="148" t="s">
        <v>606</v>
      </c>
    </row>
    <row r="534" spans="1:13" x14ac:dyDescent="0.25">
      <c r="A534" s="460">
        <v>17502</v>
      </c>
      <c r="B534" s="148">
        <v>40161502</v>
      </c>
      <c r="C534" s="148">
        <v>20306</v>
      </c>
      <c r="D534" s="149" t="s">
        <v>649</v>
      </c>
      <c r="E534" s="148">
        <v>5</v>
      </c>
      <c r="F534" s="148" t="s">
        <v>55</v>
      </c>
      <c r="G534" s="342">
        <v>6800</v>
      </c>
      <c r="H534" s="150" t="s">
        <v>19</v>
      </c>
      <c r="I534" s="148" t="s">
        <v>606</v>
      </c>
    </row>
    <row r="535" spans="1:13" x14ac:dyDescent="0.25">
      <c r="A535" s="460">
        <v>17502</v>
      </c>
      <c r="B535" s="148">
        <v>40171708</v>
      </c>
      <c r="C535" s="148">
        <v>20306</v>
      </c>
      <c r="D535" s="149" t="s">
        <v>650</v>
      </c>
      <c r="E535" s="148">
        <v>10</v>
      </c>
      <c r="F535" s="148" t="s">
        <v>55</v>
      </c>
      <c r="G535" s="342">
        <v>10500</v>
      </c>
      <c r="H535" s="150" t="s">
        <v>19</v>
      </c>
      <c r="I535" s="148" t="s">
        <v>606</v>
      </c>
    </row>
    <row r="536" spans="1:13" x14ac:dyDescent="0.25">
      <c r="A536" s="460">
        <v>17502</v>
      </c>
      <c r="B536" s="148">
        <v>40172516</v>
      </c>
      <c r="C536" s="148">
        <v>20306</v>
      </c>
      <c r="D536" s="149" t="s">
        <v>651</v>
      </c>
      <c r="E536" s="148">
        <v>30</v>
      </c>
      <c r="F536" s="148" t="s">
        <v>55</v>
      </c>
      <c r="G536" s="342">
        <v>9800</v>
      </c>
      <c r="H536" s="150" t="s">
        <v>19</v>
      </c>
      <c r="I536" s="148" t="s">
        <v>606</v>
      </c>
    </row>
    <row r="537" spans="1:13" x14ac:dyDescent="0.25">
      <c r="A537" s="460">
        <v>17502</v>
      </c>
      <c r="B537" s="148">
        <v>40172608</v>
      </c>
      <c r="C537" s="148">
        <v>20306</v>
      </c>
      <c r="D537" s="149" t="s">
        <v>652</v>
      </c>
      <c r="E537" s="148">
        <v>15</v>
      </c>
      <c r="F537" s="148" t="s">
        <v>55</v>
      </c>
      <c r="G537" s="342">
        <v>5000</v>
      </c>
      <c r="H537" s="150" t="s">
        <v>19</v>
      </c>
      <c r="I537" s="148" t="s">
        <v>606</v>
      </c>
    </row>
    <row r="538" spans="1:13" x14ac:dyDescent="0.25">
      <c r="A538" s="460">
        <v>17502</v>
      </c>
      <c r="B538" s="148" t="s">
        <v>653</v>
      </c>
      <c r="C538" s="148">
        <v>20306</v>
      </c>
      <c r="D538" s="149" t="s">
        <v>654</v>
      </c>
      <c r="E538" s="148">
        <v>20</v>
      </c>
      <c r="F538" s="148" t="s">
        <v>55</v>
      </c>
      <c r="G538" s="342">
        <v>5500</v>
      </c>
      <c r="H538" s="150" t="s">
        <v>19</v>
      </c>
      <c r="I538" s="148" t="s">
        <v>606</v>
      </c>
    </row>
    <row r="539" spans="1:13" x14ac:dyDescent="0.25">
      <c r="A539" s="460">
        <v>17502</v>
      </c>
      <c r="B539" s="148">
        <v>40173508</v>
      </c>
      <c r="C539" s="148">
        <v>20306</v>
      </c>
      <c r="D539" s="149" t="s">
        <v>655</v>
      </c>
      <c r="E539" s="148">
        <v>30</v>
      </c>
      <c r="F539" s="148" t="s">
        <v>55</v>
      </c>
      <c r="G539" s="342">
        <v>8500</v>
      </c>
      <c r="H539" s="150" t="s">
        <v>19</v>
      </c>
      <c r="I539" s="148" t="s">
        <v>606</v>
      </c>
    </row>
    <row r="540" spans="1:13" x14ac:dyDescent="0.25">
      <c r="A540" s="460">
        <v>17502</v>
      </c>
      <c r="B540" s="148">
        <v>40173608</v>
      </c>
      <c r="C540" s="148">
        <v>20306</v>
      </c>
      <c r="D540" s="149" t="s">
        <v>656</v>
      </c>
      <c r="E540" s="148">
        <v>30</v>
      </c>
      <c r="F540" s="148" t="s">
        <v>55</v>
      </c>
      <c r="G540" s="342">
        <v>8500</v>
      </c>
      <c r="H540" s="150" t="s">
        <v>19</v>
      </c>
      <c r="I540" s="148" t="s">
        <v>606</v>
      </c>
    </row>
    <row r="541" spans="1:13" x14ac:dyDescent="0.25">
      <c r="A541" s="460">
        <v>17502</v>
      </c>
      <c r="B541" s="148" t="s">
        <v>657</v>
      </c>
      <c r="C541" s="148">
        <v>20306</v>
      </c>
      <c r="D541" s="149" t="s">
        <v>658</v>
      </c>
      <c r="E541" s="148">
        <v>20</v>
      </c>
      <c r="F541" s="148" t="s">
        <v>55</v>
      </c>
      <c r="G541" s="342">
        <v>5500</v>
      </c>
      <c r="H541" s="150" t="s">
        <v>19</v>
      </c>
      <c r="I541" s="148" t="s">
        <v>606</v>
      </c>
    </row>
    <row r="542" spans="1:13" ht="30" x14ac:dyDescent="0.25">
      <c r="A542" s="81"/>
      <c r="B542" s="96"/>
      <c r="C542" s="81">
        <v>20399</v>
      </c>
      <c r="D542" s="81" t="s">
        <v>659</v>
      </c>
      <c r="E542" s="81"/>
      <c r="F542" s="344"/>
      <c r="G542" s="344">
        <f>SUM(G543:G548)</f>
        <v>5069259</v>
      </c>
      <c r="H542" s="81" t="s">
        <v>19</v>
      </c>
      <c r="I542" s="392"/>
      <c r="M542" s="335">
        <f>SUM(G542)</f>
        <v>5069259</v>
      </c>
    </row>
    <row r="543" spans="1:13" x14ac:dyDescent="0.25">
      <c r="A543" s="460">
        <v>17502</v>
      </c>
      <c r="B543" s="148">
        <v>20142904</v>
      </c>
      <c r="C543" s="148">
        <v>20399</v>
      </c>
      <c r="D543" s="149" t="s">
        <v>660</v>
      </c>
      <c r="E543" s="148">
        <v>18</v>
      </c>
      <c r="F543" s="148" t="s">
        <v>24</v>
      </c>
      <c r="G543" s="342">
        <f>5069259-3420000</f>
        <v>1649259</v>
      </c>
      <c r="H543" s="150" t="s">
        <v>19</v>
      </c>
      <c r="I543" s="148" t="s">
        <v>606</v>
      </c>
    </row>
    <row r="544" spans="1:13" x14ac:dyDescent="0.25">
      <c r="A544" s="460">
        <v>17502</v>
      </c>
      <c r="B544" s="148">
        <v>21102401</v>
      </c>
      <c r="C544" s="148">
        <v>20399</v>
      </c>
      <c r="D544" s="149" t="s">
        <v>661</v>
      </c>
      <c r="E544" s="148">
        <v>9</v>
      </c>
      <c r="F544" s="148" t="s">
        <v>24</v>
      </c>
      <c r="G544" s="342">
        <v>950000</v>
      </c>
      <c r="H544" s="150" t="s">
        <v>19</v>
      </c>
      <c r="I544" s="148" t="s">
        <v>606</v>
      </c>
    </row>
    <row r="545" spans="1:14" x14ac:dyDescent="0.25">
      <c r="A545" s="460">
        <v>17502</v>
      </c>
      <c r="B545" s="148">
        <v>24111810</v>
      </c>
      <c r="C545" s="148">
        <v>20399</v>
      </c>
      <c r="D545" s="149" t="s">
        <v>662</v>
      </c>
      <c r="E545" s="148">
        <v>10</v>
      </c>
      <c r="F545" s="148" t="s">
        <v>24</v>
      </c>
      <c r="G545" s="342">
        <v>895000</v>
      </c>
      <c r="H545" s="150" t="s">
        <v>19</v>
      </c>
      <c r="I545" s="148" t="s">
        <v>606</v>
      </c>
    </row>
    <row r="546" spans="1:14" x14ac:dyDescent="0.25">
      <c r="A546" s="460">
        <v>17502</v>
      </c>
      <c r="B546" s="148">
        <v>24112109</v>
      </c>
      <c r="C546" s="148">
        <v>20399</v>
      </c>
      <c r="D546" s="149" t="s">
        <v>663</v>
      </c>
      <c r="E546" s="148">
        <v>20</v>
      </c>
      <c r="F546" s="148" t="s">
        <v>24</v>
      </c>
      <c r="G546" s="342">
        <v>1050000</v>
      </c>
      <c r="H546" s="150" t="s">
        <v>19</v>
      </c>
      <c r="I546" s="148" t="s">
        <v>606</v>
      </c>
    </row>
    <row r="547" spans="1:14" x14ac:dyDescent="0.25">
      <c r="A547" s="460">
        <v>17502</v>
      </c>
      <c r="B547" s="148">
        <v>30181504</v>
      </c>
      <c r="C547" s="148">
        <v>20399</v>
      </c>
      <c r="D547" s="149" t="s">
        <v>664</v>
      </c>
      <c r="E547" s="148">
        <v>1</v>
      </c>
      <c r="F547" s="148" t="s">
        <v>24</v>
      </c>
      <c r="G547" s="342">
        <v>255000</v>
      </c>
      <c r="H547" s="150" t="s">
        <v>19</v>
      </c>
      <c r="I547" s="148" t="s">
        <v>606</v>
      </c>
    </row>
    <row r="548" spans="1:14" x14ac:dyDescent="0.25">
      <c r="A548" s="460">
        <v>17502</v>
      </c>
      <c r="B548" s="148">
        <v>52152204</v>
      </c>
      <c r="C548" s="148">
        <v>20399</v>
      </c>
      <c r="D548" s="149" t="s">
        <v>665</v>
      </c>
      <c r="E548" s="148">
        <v>1</v>
      </c>
      <c r="F548" s="148" t="s">
        <v>24</v>
      </c>
      <c r="G548" s="342">
        <v>270000</v>
      </c>
      <c r="H548" s="150" t="s">
        <v>19</v>
      </c>
      <c r="I548" s="148" t="s">
        <v>606</v>
      </c>
    </row>
    <row r="549" spans="1:14" x14ac:dyDescent="0.25">
      <c r="A549" s="460"/>
      <c r="B549" s="148"/>
      <c r="C549" s="148"/>
      <c r="D549" s="149"/>
      <c r="E549" s="148"/>
      <c r="F549" s="148"/>
      <c r="G549" s="342"/>
      <c r="H549" s="150"/>
      <c r="I549" s="148"/>
    </row>
    <row r="550" spans="1:14" x14ac:dyDescent="0.25">
      <c r="A550" s="81"/>
      <c r="B550" s="81"/>
      <c r="C550" s="96">
        <v>20401</v>
      </c>
      <c r="D550" s="100" t="s">
        <v>333</v>
      </c>
      <c r="E550" s="81"/>
      <c r="F550" s="81"/>
      <c r="G550" s="344">
        <f>SUM(G551:G571)</f>
        <v>3390276</v>
      </c>
      <c r="H550" s="82" t="s">
        <v>19</v>
      </c>
      <c r="I550" s="81"/>
    </row>
    <row r="551" spans="1:14" x14ac:dyDescent="0.25">
      <c r="A551" s="325">
        <v>16900</v>
      </c>
      <c r="B551" s="148">
        <v>25172603</v>
      </c>
      <c r="C551" s="148">
        <v>20401</v>
      </c>
      <c r="D551" s="149" t="s">
        <v>334</v>
      </c>
      <c r="E551" s="148">
        <v>1000</v>
      </c>
      <c r="F551" s="148" t="s">
        <v>55</v>
      </c>
      <c r="G551" s="342">
        <v>1500000</v>
      </c>
      <c r="H551" s="150" t="s">
        <v>19</v>
      </c>
      <c r="I551" s="148" t="s">
        <v>337</v>
      </c>
      <c r="M551" s="335">
        <f>+G551</f>
        <v>1500000</v>
      </c>
    </row>
    <row r="552" spans="1:14" x14ac:dyDescent="0.25">
      <c r="A552" s="460">
        <v>17502</v>
      </c>
      <c r="B552" s="148">
        <v>11202121</v>
      </c>
      <c r="C552" s="148">
        <v>20401</v>
      </c>
      <c r="D552" s="149" t="s">
        <v>667</v>
      </c>
      <c r="E552" s="148">
        <v>100</v>
      </c>
      <c r="F552" s="148" t="s">
        <v>24</v>
      </c>
      <c r="G552" s="342">
        <f>150000-106250</f>
        <v>43750</v>
      </c>
      <c r="H552" s="150" t="s">
        <v>19</v>
      </c>
      <c r="I552" s="148" t="s">
        <v>606</v>
      </c>
      <c r="N552" s="335"/>
    </row>
    <row r="553" spans="1:14" x14ac:dyDescent="0.25">
      <c r="A553" s="460">
        <v>17502</v>
      </c>
      <c r="B553" s="148" t="s">
        <v>668</v>
      </c>
      <c r="C553" s="148">
        <v>20401</v>
      </c>
      <c r="D553" s="149" t="s">
        <v>669</v>
      </c>
      <c r="E553" s="148">
        <v>30</v>
      </c>
      <c r="F553" s="148" t="s">
        <v>24</v>
      </c>
      <c r="G553" s="342">
        <v>170000</v>
      </c>
      <c r="H553" s="150" t="s">
        <v>19</v>
      </c>
      <c r="I553" s="148" t="s">
        <v>606</v>
      </c>
    </row>
    <row r="554" spans="1:14" x14ac:dyDescent="0.25">
      <c r="A554" s="460">
        <v>17502</v>
      </c>
      <c r="B554" s="148" t="s">
        <v>670</v>
      </c>
      <c r="C554" s="148">
        <v>20401</v>
      </c>
      <c r="D554" s="149" t="s">
        <v>671</v>
      </c>
      <c r="E554" s="148">
        <v>30</v>
      </c>
      <c r="F554" s="148" t="s">
        <v>24</v>
      </c>
      <c r="G554" s="342">
        <v>180000</v>
      </c>
      <c r="H554" s="150" t="s">
        <v>19</v>
      </c>
      <c r="I554" s="148" t="s">
        <v>606</v>
      </c>
    </row>
    <row r="555" spans="1:14" x14ac:dyDescent="0.25">
      <c r="A555" s="460">
        <v>17502</v>
      </c>
      <c r="B555" s="148" t="s">
        <v>672</v>
      </c>
      <c r="C555" s="148">
        <v>20401</v>
      </c>
      <c r="D555" s="149" t="s">
        <v>673</v>
      </c>
      <c r="E555" s="148">
        <v>44</v>
      </c>
      <c r="F555" s="148" t="s">
        <v>24</v>
      </c>
      <c r="G555" s="342">
        <v>50000</v>
      </c>
      <c r="H555" s="150" t="s">
        <v>19</v>
      </c>
      <c r="I555" s="148" t="s">
        <v>606</v>
      </c>
    </row>
    <row r="556" spans="1:14" x14ac:dyDescent="0.25">
      <c r="A556" s="460">
        <v>17502</v>
      </c>
      <c r="B556" s="148">
        <v>21101801</v>
      </c>
      <c r="C556" s="148">
        <v>20401</v>
      </c>
      <c r="D556" s="149" t="s">
        <v>674</v>
      </c>
      <c r="E556" s="148">
        <v>5</v>
      </c>
      <c r="F556" s="148" t="s">
        <v>24</v>
      </c>
      <c r="G556" s="342">
        <v>150000</v>
      </c>
      <c r="H556" s="150" t="s">
        <v>19</v>
      </c>
      <c r="I556" s="148" t="s">
        <v>606</v>
      </c>
    </row>
    <row r="557" spans="1:14" x14ac:dyDescent="0.25">
      <c r="A557" s="460">
        <v>17502</v>
      </c>
      <c r="B557" s="148" t="s">
        <v>675</v>
      </c>
      <c r="C557" s="148">
        <v>20401</v>
      </c>
      <c r="D557" s="149" t="s">
        <v>676</v>
      </c>
      <c r="E557" s="148">
        <v>5</v>
      </c>
      <c r="F557" s="148" t="s">
        <v>24</v>
      </c>
      <c r="G557" s="342">
        <v>125000</v>
      </c>
      <c r="H557" s="150" t="s">
        <v>19</v>
      </c>
      <c r="I557" s="148" t="s">
        <v>606</v>
      </c>
    </row>
    <row r="558" spans="1:14" x14ac:dyDescent="0.25">
      <c r="A558" s="460">
        <v>17502</v>
      </c>
      <c r="B558" s="148" t="s">
        <v>677</v>
      </c>
      <c r="C558" s="148">
        <v>20401</v>
      </c>
      <c r="D558" s="149" t="s">
        <v>678</v>
      </c>
      <c r="E558" s="148">
        <v>10</v>
      </c>
      <c r="F558" s="148" t="s">
        <v>24</v>
      </c>
      <c r="G558" s="342">
        <v>266576</v>
      </c>
      <c r="H558" s="150" t="s">
        <v>19</v>
      </c>
      <c r="I558" s="148" t="s">
        <v>606</v>
      </c>
    </row>
    <row r="559" spans="1:14" x14ac:dyDescent="0.25">
      <c r="A559" s="460">
        <v>17502</v>
      </c>
      <c r="B559" s="148" t="s">
        <v>679</v>
      </c>
      <c r="C559" s="148">
        <v>20401</v>
      </c>
      <c r="D559" s="149" t="s">
        <v>680</v>
      </c>
      <c r="E559" s="148">
        <v>20</v>
      </c>
      <c r="F559" s="148" t="s">
        <v>24</v>
      </c>
      <c r="G559" s="342">
        <v>45000</v>
      </c>
      <c r="H559" s="150" t="s">
        <v>19</v>
      </c>
      <c r="I559" s="148" t="s">
        <v>606</v>
      </c>
    </row>
    <row r="560" spans="1:14" x14ac:dyDescent="0.25">
      <c r="A560" s="460">
        <v>17502</v>
      </c>
      <c r="B560" s="148" t="s">
        <v>681</v>
      </c>
      <c r="C560" s="148">
        <v>20401</v>
      </c>
      <c r="D560" s="149" t="s">
        <v>682</v>
      </c>
      <c r="E560" s="148">
        <v>8</v>
      </c>
      <c r="F560" s="148" t="s">
        <v>24</v>
      </c>
      <c r="G560" s="342">
        <f>3500*8</f>
        <v>28000</v>
      </c>
      <c r="H560" s="150" t="s">
        <v>19</v>
      </c>
      <c r="I560" s="148" t="s">
        <v>606</v>
      </c>
    </row>
    <row r="561" spans="1:14" x14ac:dyDescent="0.25">
      <c r="A561" s="460">
        <v>17502</v>
      </c>
      <c r="B561" s="148" t="s">
        <v>683</v>
      </c>
      <c r="C561" s="148">
        <v>20401</v>
      </c>
      <c r="D561" s="149" t="s">
        <v>684</v>
      </c>
      <c r="E561" s="148">
        <v>16</v>
      </c>
      <c r="F561" s="148" t="s">
        <v>24</v>
      </c>
      <c r="G561" s="342">
        <v>102000</v>
      </c>
      <c r="H561" s="150" t="s">
        <v>19</v>
      </c>
      <c r="I561" s="148" t="s">
        <v>606</v>
      </c>
    </row>
    <row r="562" spans="1:14" x14ac:dyDescent="0.25">
      <c r="A562" s="460">
        <v>17502</v>
      </c>
      <c r="B562" s="148" t="s">
        <v>685</v>
      </c>
      <c r="C562" s="148">
        <v>20401</v>
      </c>
      <c r="D562" s="149" t="s">
        <v>686</v>
      </c>
      <c r="E562" s="148">
        <v>16</v>
      </c>
      <c r="F562" s="148" t="s">
        <v>24</v>
      </c>
      <c r="G562" s="342">
        <v>100000</v>
      </c>
      <c r="H562" s="150" t="s">
        <v>19</v>
      </c>
      <c r="I562" s="148" t="s">
        <v>606</v>
      </c>
      <c r="M562" s="335">
        <f>SUM(G552:G571)</f>
        <v>1890276</v>
      </c>
    </row>
    <row r="563" spans="1:14" x14ac:dyDescent="0.25">
      <c r="A563" s="460">
        <v>17502</v>
      </c>
      <c r="B563" s="148" t="s">
        <v>687</v>
      </c>
      <c r="C563" s="148">
        <v>20401</v>
      </c>
      <c r="D563" s="149" t="s">
        <v>688</v>
      </c>
      <c r="E563" s="148">
        <v>16</v>
      </c>
      <c r="F563" s="148" t="s">
        <v>24</v>
      </c>
      <c r="G563" s="342">
        <v>84000</v>
      </c>
      <c r="H563" s="150" t="s">
        <v>19</v>
      </c>
      <c r="I563" s="148" t="s">
        <v>606</v>
      </c>
    </row>
    <row r="564" spans="1:14" x14ac:dyDescent="0.25">
      <c r="A564" s="460">
        <v>17502</v>
      </c>
      <c r="B564" s="148" t="s">
        <v>689</v>
      </c>
      <c r="C564" s="148">
        <v>20401</v>
      </c>
      <c r="D564" s="149" t="s">
        <v>690</v>
      </c>
      <c r="E564" s="148">
        <v>9</v>
      </c>
      <c r="F564" s="148" t="s">
        <v>24</v>
      </c>
      <c r="G564" s="342">
        <v>100000</v>
      </c>
      <c r="H564" s="150" t="s">
        <v>19</v>
      </c>
      <c r="I564" s="148" t="s">
        <v>606</v>
      </c>
    </row>
    <row r="565" spans="1:14" x14ac:dyDescent="0.25">
      <c r="A565" s="460">
        <v>17502</v>
      </c>
      <c r="B565" s="148">
        <v>27112009</v>
      </c>
      <c r="C565" s="148">
        <v>20401</v>
      </c>
      <c r="D565" s="149" t="s">
        <v>691</v>
      </c>
      <c r="E565" s="148">
        <v>1</v>
      </c>
      <c r="F565" s="148" t="s">
        <v>24</v>
      </c>
      <c r="G565" s="342">
        <v>109000</v>
      </c>
      <c r="H565" s="150" t="s">
        <v>19</v>
      </c>
      <c r="I565" s="148" t="s">
        <v>606</v>
      </c>
    </row>
    <row r="566" spans="1:14" x14ac:dyDescent="0.25">
      <c r="A566" s="460">
        <v>17502</v>
      </c>
      <c r="B566" s="148">
        <v>27112010</v>
      </c>
      <c r="C566" s="148">
        <v>20401</v>
      </c>
      <c r="D566" s="149" t="s">
        <v>692</v>
      </c>
      <c r="E566" s="148">
        <v>9</v>
      </c>
      <c r="F566" s="148" t="s">
        <v>24</v>
      </c>
      <c r="G566" s="342">
        <f>2500000-2428550</f>
        <v>71450</v>
      </c>
      <c r="H566" s="150" t="s">
        <v>19</v>
      </c>
      <c r="I566" s="148" t="s">
        <v>606</v>
      </c>
    </row>
    <row r="567" spans="1:14" x14ac:dyDescent="0.25">
      <c r="A567" s="460">
        <v>17502</v>
      </c>
      <c r="B567" s="148">
        <v>27112017</v>
      </c>
      <c r="C567" s="148">
        <v>20401</v>
      </c>
      <c r="D567" s="149" t="s">
        <v>693</v>
      </c>
      <c r="E567" s="148">
        <v>9</v>
      </c>
      <c r="F567" s="148" t="s">
        <v>24</v>
      </c>
      <c r="G567" s="342">
        <f>9*8500</f>
        <v>76500</v>
      </c>
      <c r="H567" s="150" t="s">
        <v>19</v>
      </c>
      <c r="I567" s="148" t="s">
        <v>606</v>
      </c>
    </row>
    <row r="568" spans="1:14" x14ac:dyDescent="0.25">
      <c r="A568" s="460">
        <v>17502</v>
      </c>
      <c r="B568" s="148">
        <v>27112027</v>
      </c>
      <c r="C568" s="148">
        <v>20401</v>
      </c>
      <c r="D568" s="149" t="s">
        <v>694</v>
      </c>
      <c r="E568" s="148">
        <v>10</v>
      </c>
      <c r="F568" s="148" t="s">
        <v>24</v>
      </c>
      <c r="G568" s="342">
        <f>10*5100</f>
        <v>51000</v>
      </c>
      <c r="H568" s="150" t="s">
        <v>19</v>
      </c>
      <c r="I568" s="148" t="s">
        <v>606</v>
      </c>
    </row>
    <row r="569" spans="1:14" x14ac:dyDescent="0.25">
      <c r="A569" s="460">
        <v>17502</v>
      </c>
      <c r="B569" s="148">
        <v>27112208</v>
      </c>
      <c r="C569" s="148">
        <v>20401</v>
      </c>
      <c r="D569" s="149" t="s">
        <v>695</v>
      </c>
      <c r="E569" s="148">
        <v>8</v>
      </c>
      <c r="F569" s="148" t="s">
        <v>24</v>
      </c>
      <c r="G569" s="342">
        <f>8*3500</f>
        <v>28000</v>
      </c>
      <c r="H569" s="150" t="s">
        <v>19</v>
      </c>
      <c r="I569" s="148" t="s">
        <v>606</v>
      </c>
    </row>
    <row r="570" spans="1:14" x14ac:dyDescent="0.25">
      <c r="A570" s="460">
        <v>17502</v>
      </c>
      <c r="B570" s="148">
        <v>41121803</v>
      </c>
      <c r="C570" s="148">
        <v>20401</v>
      </c>
      <c r="D570" s="149" t="s">
        <v>696</v>
      </c>
      <c r="E570" s="148">
        <v>10</v>
      </c>
      <c r="F570" s="148" t="s">
        <v>24</v>
      </c>
      <c r="G570" s="342">
        <v>55000</v>
      </c>
      <c r="H570" s="150" t="s">
        <v>19</v>
      </c>
      <c r="I570" s="148" t="s">
        <v>606</v>
      </c>
    </row>
    <row r="571" spans="1:14" x14ac:dyDescent="0.25">
      <c r="A571" s="460">
        <v>17502</v>
      </c>
      <c r="B571" s="148">
        <v>47121804</v>
      </c>
      <c r="C571" s="148">
        <v>20401</v>
      </c>
      <c r="D571" s="149" t="s">
        <v>697</v>
      </c>
      <c r="E571" s="148">
        <v>9</v>
      </c>
      <c r="F571" s="148" t="s">
        <v>24</v>
      </c>
      <c r="G571" s="342">
        <v>55000</v>
      </c>
      <c r="H571" s="150" t="s">
        <v>19</v>
      </c>
      <c r="I571" s="148" t="s">
        <v>606</v>
      </c>
    </row>
    <row r="572" spans="1:14" x14ac:dyDescent="0.25">
      <c r="A572" s="325"/>
      <c r="B572" s="30"/>
      <c r="C572" s="30"/>
      <c r="D572" s="74"/>
      <c r="E572" s="30"/>
      <c r="F572" s="30"/>
      <c r="G572" s="341"/>
      <c r="H572" s="32"/>
      <c r="I572" s="30"/>
    </row>
    <row r="573" spans="1:14" x14ac:dyDescent="0.25">
      <c r="A573" s="81"/>
      <c r="B573" s="81"/>
      <c r="C573" s="96">
        <v>20402</v>
      </c>
      <c r="D573" s="100" t="s">
        <v>56</v>
      </c>
      <c r="E573" s="81"/>
      <c r="F573" s="81"/>
      <c r="G573" s="344">
        <f>SUM(G574:G585)</f>
        <v>20329313</v>
      </c>
      <c r="H573" s="82" t="s">
        <v>19</v>
      </c>
      <c r="I573" s="81"/>
      <c r="J573" s="44">
        <v>1500000</v>
      </c>
    </row>
    <row r="574" spans="1:14" ht="30" x14ac:dyDescent="0.25">
      <c r="A574" s="325">
        <v>169</v>
      </c>
      <c r="B574" s="30">
        <v>25172504</v>
      </c>
      <c r="C574" s="31">
        <v>20402</v>
      </c>
      <c r="D574" s="74" t="s">
        <v>57</v>
      </c>
      <c r="E574" s="30">
        <v>176</v>
      </c>
      <c r="F574" s="30" t="s">
        <v>24</v>
      </c>
      <c r="G574" s="341">
        <v>700000</v>
      </c>
      <c r="H574" s="32" t="s">
        <v>19</v>
      </c>
      <c r="I574" s="38" t="s">
        <v>339</v>
      </c>
      <c r="K574" s="39" t="s">
        <v>244</v>
      </c>
    </row>
    <row r="575" spans="1:14" x14ac:dyDescent="0.25">
      <c r="A575" s="329">
        <v>169</v>
      </c>
      <c r="B575" s="53" t="s">
        <v>246</v>
      </c>
      <c r="C575" s="57">
        <v>20402</v>
      </c>
      <c r="D575" s="75" t="s">
        <v>247</v>
      </c>
      <c r="E575" s="53">
        <v>2</v>
      </c>
      <c r="F575" s="53" t="s">
        <v>24</v>
      </c>
      <c r="G575" s="346">
        <v>339200</v>
      </c>
      <c r="H575" s="56" t="s">
        <v>19</v>
      </c>
      <c r="I575" s="38" t="s">
        <v>338</v>
      </c>
      <c r="M575" s="335">
        <f>SUM(G574:G575)</f>
        <v>1039200</v>
      </c>
      <c r="N575" s="335"/>
    </row>
    <row r="576" spans="1:14" ht="30" x14ac:dyDescent="0.25">
      <c r="A576" s="454">
        <v>17501</v>
      </c>
      <c r="B576" s="148">
        <v>25172504</v>
      </c>
      <c r="C576" s="148">
        <v>20402</v>
      </c>
      <c r="D576" s="149" t="s">
        <v>57</v>
      </c>
      <c r="E576" s="148">
        <v>340</v>
      </c>
      <c r="F576" s="148" t="s">
        <v>24</v>
      </c>
      <c r="G576" s="342">
        <f>4165767-60000-1500000</f>
        <v>2605767</v>
      </c>
      <c r="H576" s="150" t="s">
        <v>19</v>
      </c>
      <c r="I576" s="148" t="s">
        <v>364</v>
      </c>
      <c r="M576" s="91"/>
    </row>
    <row r="577" spans="1:14" ht="27.75" customHeight="1" x14ac:dyDescent="0.25">
      <c r="A577" s="454">
        <v>17501</v>
      </c>
      <c r="B577" s="148">
        <v>44103109</v>
      </c>
      <c r="C577" s="148">
        <v>20402</v>
      </c>
      <c r="D577" s="149" t="s">
        <v>402</v>
      </c>
      <c r="E577" s="148">
        <v>2</v>
      </c>
      <c r="F577" s="148" t="s">
        <v>24</v>
      </c>
      <c r="G577" s="342">
        <v>60000</v>
      </c>
      <c r="H577" s="150" t="s">
        <v>19</v>
      </c>
      <c r="I577" s="148" t="s">
        <v>339</v>
      </c>
    </row>
    <row r="578" spans="1:14" ht="27.75" customHeight="1" x14ac:dyDescent="0.25">
      <c r="A578" s="454">
        <v>17501</v>
      </c>
      <c r="B578" s="148">
        <v>44103103</v>
      </c>
      <c r="C578" s="148">
        <v>20402</v>
      </c>
      <c r="D578" s="149" t="s">
        <v>402</v>
      </c>
      <c r="E578" s="148">
        <v>2</v>
      </c>
      <c r="F578" s="148" t="s">
        <v>24</v>
      </c>
      <c r="G578" s="342">
        <v>60000</v>
      </c>
      <c r="H578" s="150" t="s">
        <v>19</v>
      </c>
      <c r="I578" s="148" t="s">
        <v>338</v>
      </c>
      <c r="N578" s="335"/>
    </row>
    <row r="579" spans="1:14" x14ac:dyDescent="0.25">
      <c r="A579" s="454">
        <v>17501</v>
      </c>
      <c r="B579" s="148">
        <v>26111703</v>
      </c>
      <c r="C579" s="148">
        <v>20402</v>
      </c>
      <c r="D579" s="149" t="s">
        <v>403</v>
      </c>
      <c r="E579" s="148">
        <v>19</v>
      </c>
      <c r="F579" s="148" t="s">
        <v>24</v>
      </c>
      <c r="G579" s="342">
        <v>1900000</v>
      </c>
      <c r="H579" s="150" t="s">
        <v>19</v>
      </c>
      <c r="I579" s="148" t="s">
        <v>338</v>
      </c>
    </row>
    <row r="580" spans="1:14" x14ac:dyDescent="0.25">
      <c r="A580" s="454">
        <v>17501</v>
      </c>
      <c r="B580" s="148">
        <v>24101612</v>
      </c>
      <c r="C580" s="148">
        <v>20402</v>
      </c>
      <c r="D580" s="149" t="s">
        <v>404</v>
      </c>
      <c r="E580" s="148">
        <v>31</v>
      </c>
      <c r="F580" s="148" t="s">
        <v>24</v>
      </c>
      <c r="G580" s="342">
        <v>300000</v>
      </c>
      <c r="H580" s="150" t="s">
        <v>19</v>
      </c>
      <c r="I580" s="148" t="s">
        <v>364</v>
      </c>
    </row>
    <row r="581" spans="1:14" ht="21.75" customHeight="1" x14ac:dyDescent="0.25">
      <c r="A581" s="454">
        <v>17501</v>
      </c>
      <c r="B581" s="148">
        <v>25172504</v>
      </c>
      <c r="C581" s="148">
        <v>20402</v>
      </c>
      <c r="D581" s="149" t="s">
        <v>57</v>
      </c>
      <c r="E581" s="148">
        <v>176</v>
      </c>
      <c r="F581" s="148" t="s">
        <v>24</v>
      </c>
      <c r="G581" s="342">
        <v>7989346</v>
      </c>
      <c r="H581" s="150" t="s">
        <v>19</v>
      </c>
      <c r="I581" s="148" t="s">
        <v>336</v>
      </c>
    </row>
    <row r="582" spans="1:14" ht="17.25" customHeight="1" x14ac:dyDescent="0.25">
      <c r="A582" s="454">
        <v>17501</v>
      </c>
      <c r="B582" s="148">
        <v>24101612</v>
      </c>
      <c r="C582" s="148">
        <v>20402</v>
      </c>
      <c r="D582" s="149" t="s">
        <v>404</v>
      </c>
      <c r="E582" s="148">
        <v>5</v>
      </c>
      <c r="F582" s="148" t="s">
        <v>24</v>
      </c>
      <c r="G582" s="342">
        <v>375000</v>
      </c>
      <c r="H582" s="150" t="s">
        <v>19</v>
      </c>
      <c r="I582" s="148" t="s">
        <v>338</v>
      </c>
    </row>
    <row r="583" spans="1:14" x14ac:dyDescent="0.25">
      <c r="A583" s="454">
        <v>17501</v>
      </c>
      <c r="B583" s="148">
        <v>24101612</v>
      </c>
      <c r="C583" s="148">
        <v>20402</v>
      </c>
      <c r="D583" s="149" t="s">
        <v>404</v>
      </c>
      <c r="E583" s="148">
        <v>5</v>
      </c>
      <c r="F583" s="148" t="s">
        <v>24</v>
      </c>
      <c r="G583" s="342">
        <v>500000</v>
      </c>
      <c r="H583" s="150" t="s">
        <v>19</v>
      </c>
      <c r="I583" s="148" t="s">
        <v>336</v>
      </c>
    </row>
    <row r="584" spans="1:14" ht="30" x14ac:dyDescent="0.25">
      <c r="A584" s="454">
        <v>17501</v>
      </c>
      <c r="B584" s="148">
        <v>25172504</v>
      </c>
      <c r="C584" s="148">
        <v>20402</v>
      </c>
      <c r="D584" s="149" t="s">
        <v>57</v>
      </c>
      <c r="E584" s="148">
        <v>25</v>
      </c>
      <c r="F584" s="148" t="s">
        <v>24</v>
      </c>
      <c r="G584" s="342">
        <v>3000000</v>
      </c>
      <c r="H584" s="150" t="s">
        <v>19</v>
      </c>
      <c r="I584" s="148" t="s">
        <v>338</v>
      </c>
      <c r="M584" s="335">
        <f>SUM(G576:G584)</f>
        <v>16790113</v>
      </c>
    </row>
    <row r="585" spans="1:14" x14ac:dyDescent="0.25">
      <c r="A585" s="460">
        <v>17502</v>
      </c>
      <c r="B585" s="148">
        <v>11202121</v>
      </c>
      <c r="C585" s="148">
        <v>20402</v>
      </c>
      <c r="D585" s="149" t="s">
        <v>698</v>
      </c>
      <c r="E585" s="148">
        <v>100</v>
      </c>
      <c r="F585" s="148" t="s">
        <v>24</v>
      </c>
      <c r="G585" s="342">
        <v>2500000</v>
      </c>
      <c r="H585" s="150" t="s">
        <v>19</v>
      </c>
      <c r="I585" s="148" t="s">
        <v>606</v>
      </c>
      <c r="M585" s="335">
        <f>+G585</f>
        <v>2500000</v>
      </c>
    </row>
    <row r="586" spans="1:14" ht="27.75" customHeight="1" x14ac:dyDescent="0.25">
      <c r="A586" s="329"/>
      <c r="B586" s="53"/>
      <c r="C586" s="57"/>
      <c r="D586" s="75"/>
      <c r="E586" s="53"/>
      <c r="F586" s="53"/>
      <c r="G586" s="346"/>
      <c r="H586" s="56"/>
      <c r="I586" s="38"/>
    </row>
    <row r="587" spans="1:14" x14ac:dyDescent="0.25">
      <c r="A587" s="81">
        <v>169</v>
      </c>
      <c r="B587" s="81"/>
      <c r="C587" s="96">
        <v>29901</v>
      </c>
      <c r="D587" s="100" t="s">
        <v>58</v>
      </c>
      <c r="E587" s="81"/>
      <c r="F587" s="81"/>
      <c r="G587" s="344">
        <f>SUM(G588:G715)</f>
        <v>3834780</v>
      </c>
      <c r="H587" s="82" t="s">
        <v>19</v>
      </c>
      <c r="I587" s="81"/>
      <c r="J587" s="44">
        <v>390000</v>
      </c>
    </row>
    <row r="588" spans="1:14" x14ac:dyDescent="0.25">
      <c r="A588" s="325">
        <v>169</v>
      </c>
      <c r="B588" s="30">
        <v>43201824</v>
      </c>
      <c r="C588" s="30">
        <v>29901</v>
      </c>
      <c r="D588" s="74" t="s">
        <v>218</v>
      </c>
      <c r="E588" s="30">
        <v>30</v>
      </c>
      <c r="F588" s="30" t="s">
        <v>24</v>
      </c>
      <c r="G588" s="341">
        <v>35000</v>
      </c>
      <c r="H588" s="32" t="s">
        <v>19</v>
      </c>
      <c r="I588" s="38" t="s">
        <v>339</v>
      </c>
      <c r="M588" s="335">
        <f>SUM(G588:G622)</f>
        <v>924888</v>
      </c>
    </row>
    <row r="589" spans="1:14" ht="30" x14ac:dyDescent="0.25">
      <c r="A589" s="325">
        <v>169</v>
      </c>
      <c r="B589" s="30">
        <v>32101617</v>
      </c>
      <c r="C589" s="30">
        <v>29901</v>
      </c>
      <c r="D589" s="74" t="s">
        <v>219</v>
      </c>
      <c r="E589" s="30">
        <v>5</v>
      </c>
      <c r="F589" s="30" t="s">
        <v>220</v>
      </c>
      <c r="G589" s="341">
        <v>539888</v>
      </c>
      <c r="H589" s="32" t="s">
        <v>19</v>
      </c>
      <c r="I589" s="38" t="s">
        <v>338</v>
      </c>
      <c r="K589" s="39" t="s">
        <v>245</v>
      </c>
    </row>
    <row r="590" spans="1:14" x14ac:dyDescent="0.25">
      <c r="A590" s="325">
        <v>169</v>
      </c>
      <c r="B590" s="30">
        <v>44101716</v>
      </c>
      <c r="C590" s="30">
        <v>29901</v>
      </c>
      <c r="D590" s="74" t="s">
        <v>65</v>
      </c>
      <c r="E590" s="30">
        <f>115-4-72</f>
        <v>39</v>
      </c>
      <c r="F590" s="30" t="s">
        <v>24</v>
      </c>
      <c r="G590" s="341">
        <v>15000</v>
      </c>
      <c r="H590" s="32" t="s">
        <v>19</v>
      </c>
      <c r="I590" s="38" t="s">
        <v>339</v>
      </c>
    </row>
    <row r="591" spans="1:14" x14ac:dyDescent="0.25">
      <c r="A591" s="325">
        <v>169</v>
      </c>
      <c r="B591" s="30">
        <v>44121902</v>
      </c>
      <c r="C591" s="30">
        <v>29901</v>
      </c>
      <c r="D591" s="74" t="s">
        <v>70</v>
      </c>
      <c r="E591" s="30">
        <f>94-42</f>
        <v>52</v>
      </c>
      <c r="F591" s="30" t="s">
        <v>53</v>
      </c>
      <c r="G591" s="341">
        <v>9000</v>
      </c>
      <c r="H591" s="32" t="s">
        <v>19</v>
      </c>
      <c r="I591" s="38" t="s">
        <v>339</v>
      </c>
    </row>
    <row r="592" spans="1:14" x14ac:dyDescent="0.25">
      <c r="A592" s="325">
        <v>169</v>
      </c>
      <c r="B592" s="30">
        <v>44121902</v>
      </c>
      <c r="C592" s="30">
        <v>29901</v>
      </c>
      <c r="D592" s="74" t="s">
        <v>70</v>
      </c>
      <c r="E592" s="30">
        <f>100-100</f>
        <v>0</v>
      </c>
      <c r="F592" s="30" t="s">
        <v>53</v>
      </c>
      <c r="G592" s="341">
        <v>5000</v>
      </c>
      <c r="H592" s="32" t="s">
        <v>19</v>
      </c>
      <c r="I592" s="38" t="s">
        <v>338</v>
      </c>
    </row>
    <row r="593" spans="1:9" x14ac:dyDescent="0.25">
      <c r="A593" s="325">
        <v>169</v>
      </c>
      <c r="B593" s="30">
        <v>60121518</v>
      </c>
      <c r="C593" s="30">
        <v>29901</v>
      </c>
      <c r="D593" s="74" t="s">
        <v>80</v>
      </c>
      <c r="E593" s="30">
        <f>30-20</f>
        <v>10</v>
      </c>
      <c r="F593" s="30" t="s">
        <v>53</v>
      </c>
      <c r="G593" s="341">
        <v>5000</v>
      </c>
      <c r="H593" s="32" t="s">
        <v>19</v>
      </c>
      <c r="I593" s="38" t="s">
        <v>338</v>
      </c>
    </row>
    <row r="594" spans="1:9" ht="45" x14ac:dyDescent="0.25">
      <c r="A594" s="325">
        <v>169</v>
      </c>
      <c r="B594" s="31">
        <v>44121704</v>
      </c>
      <c r="C594" s="30">
        <v>29901</v>
      </c>
      <c r="D594" s="102" t="s">
        <v>59</v>
      </c>
      <c r="E594" s="52">
        <v>12</v>
      </c>
      <c r="F594" s="52" t="s">
        <v>60</v>
      </c>
      <c r="G594" s="341">
        <v>10000</v>
      </c>
      <c r="H594" s="36" t="s">
        <v>19</v>
      </c>
      <c r="I594" s="38" t="s">
        <v>339</v>
      </c>
    </row>
    <row r="595" spans="1:9" ht="30" x14ac:dyDescent="0.25">
      <c r="A595" s="325">
        <v>169</v>
      </c>
      <c r="B595" s="30">
        <v>44122118</v>
      </c>
      <c r="C595" s="30">
        <v>29901</v>
      </c>
      <c r="D595" s="74" t="s">
        <v>61</v>
      </c>
      <c r="E595" s="30">
        <f>85-68</f>
        <v>17</v>
      </c>
      <c r="F595" s="30" t="s">
        <v>53</v>
      </c>
      <c r="G595" s="341">
        <v>5000</v>
      </c>
      <c r="H595" s="32" t="s">
        <v>19</v>
      </c>
      <c r="I595" s="38" t="s">
        <v>339</v>
      </c>
    </row>
    <row r="596" spans="1:9" x14ac:dyDescent="0.25">
      <c r="A596" s="325">
        <v>169</v>
      </c>
      <c r="B596" s="30">
        <v>44121613</v>
      </c>
      <c r="C596" s="30">
        <v>29901</v>
      </c>
      <c r="D596" s="74" t="s">
        <v>62</v>
      </c>
      <c r="E596" s="30">
        <f>75-21</f>
        <v>54</v>
      </c>
      <c r="F596" s="30" t="s">
        <v>24</v>
      </c>
      <c r="G596" s="341">
        <v>5000</v>
      </c>
      <c r="H596" s="32" t="s">
        <v>19</v>
      </c>
      <c r="I596" s="38" t="s">
        <v>339</v>
      </c>
    </row>
    <row r="597" spans="1:9" x14ac:dyDescent="0.25">
      <c r="A597" s="325">
        <v>169</v>
      </c>
      <c r="B597" s="30">
        <v>44122107</v>
      </c>
      <c r="C597" s="30">
        <v>29901</v>
      </c>
      <c r="D597" s="74" t="s">
        <v>63</v>
      </c>
      <c r="E597" s="30">
        <f>40-10</f>
        <v>30</v>
      </c>
      <c r="F597" s="30" t="s">
        <v>53</v>
      </c>
      <c r="G597" s="341">
        <v>5000</v>
      </c>
      <c r="H597" s="32" t="s">
        <v>19</v>
      </c>
      <c r="I597" s="38" t="s">
        <v>339</v>
      </c>
    </row>
    <row r="598" spans="1:9" x14ac:dyDescent="0.25">
      <c r="A598" s="325">
        <v>169</v>
      </c>
      <c r="B598" s="30">
        <v>31201503</v>
      </c>
      <c r="C598" s="30">
        <v>29901</v>
      </c>
      <c r="D598" s="74" t="s">
        <v>64</v>
      </c>
      <c r="E598" s="30">
        <v>105</v>
      </c>
      <c r="F598" s="30" t="s">
        <v>24</v>
      </c>
      <c r="G598" s="341">
        <v>5000</v>
      </c>
      <c r="H598" s="32" t="s">
        <v>19</v>
      </c>
      <c r="I598" s="38" t="s">
        <v>339</v>
      </c>
    </row>
    <row r="599" spans="1:9" x14ac:dyDescent="0.25">
      <c r="A599" s="325">
        <v>169</v>
      </c>
      <c r="B599" s="30">
        <v>44121708</v>
      </c>
      <c r="C599" s="30">
        <v>29901</v>
      </c>
      <c r="D599" s="74" t="s">
        <v>66</v>
      </c>
      <c r="E599" s="30">
        <v>5</v>
      </c>
      <c r="F599" s="30" t="s">
        <v>24</v>
      </c>
      <c r="G599" s="341">
        <v>10000</v>
      </c>
      <c r="H599" s="32" t="s">
        <v>19</v>
      </c>
      <c r="I599" s="38" t="s">
        <v>339</v>
      </c>
    </row>
    <row r="600" spans="1:9" x14ac:dyDescent="0.25">
      <c r="A600" s="325">
        <v>169</v>
      </c>
      <c r="B600" s="30">
        <v>31201610</v>
      </c>
      <c r="C600" s="30">
        <v>29901</v>
      </c>
      <c r="D600" s="74" t="s">
        <v>67</v>
      </c>
      <c r="E600" s="30">
        <v>10</v>
      </c>
      <c r="F600" s="30" t="s">
        <v>24</v>
      </c>
      <c r="G600" s="341">
        <v>7000</v>
      </c>
      <c r="H600" s="32" t="s">
        <v>19</v>
      </c>
      <c r="I600" s="38" t="s">
        <v>339</v>
      </c>
    </row>
    <row r="601" spans="1:9" x14ac:dyDescent="0.25">
      <c r="A601" s="325">
        <v>169</v>
      </c>
      <c r="B601" s="30">
        <v>44121804</v>
      </c>
      <c r="C601" s="30">
        <v>29901</v>
      </c>
      <c r="D601" s="74" t="s">
        <v>68</v>
      </c>
      <c r="E601" s="30">
        <v>50</v>
      </c>
      <c r="F601" s="30" t="s">
        <v>53</v>
      </c>
      <c r="G601" s="341">
        <v>7000</v>
      </c>
      <c r="H601" s="32" t="s">
        <v>19</v>
      </c>
      <c r="I601" s="38" t="s">
        <v>339</v>
      </c>
    </row>
    <row r="602" spans="1:9" x14ac:dyDescent="0.25">
      <c r="A602" s="325">
        <v>169</v>
      </c>
      <c r="B602" s="30">
        <v>44121705</v>
      </c>
      <c r="C602" s="30">
        <v>29901</v>
      </c>
      <c r="D602" s="74" t="s">
        <v>69</v>
      </c>
      <c r="E602" s="30">
        <v>20</v>
      </c>
      <c r="F602" s="30" t="s">
        <v>24</v>
      </c>
      <c r="G602" s="341">
        <v>7000</v>
      </c>
      <c r="H602" s="32" t="s">
        <v>19</v>
      </c>
      <c r="I602" s="38" t="s">
        <v>339</v>
      </c>
    </row>
    <row r="603" spans="1:9" x14ac:dyDescent="0.25">
      <c r="A603" s="325">
        <v>169</v>
      </c>
      <c r="B603" s="30">
        <v>55121614</v>
      </c>
      <c r="C603" s="30">
        <v>29901</v>
      </c>
      <c r="D603" s="74" t="s">
        <v>71</v>
      </c>
      <c r="E603" s="30">
        <f>125-125</f>
        <v>0</v>
      </c>
      <c r="F603" s="30" t="s">
        <v>24</v>
      </c>
      <c r="G603" s="341">
        <v>7000</v>
      </c>
      <c r="H603" s="32" t="s">
        <v>19</v>
      </c>
      <c r="I603" s="38" t="s">
        <v>339</v>
      </c>
    </row>
    <row r="604" spans="1:9" x14ac:dyDescent="0.25">
      <c r="A604" s="325">
        <v>169</v>
      </c>
      <c r="B604" s="30">
        <v>55121616</v>
      </c>
      <c r="C604" s="30">
        <v>29901</v>
      </c>
      <c r="D604" s="74" t="s">
        <v>72</v>
      </c>
      <c r="E604" s="30">
        <f>130-24</f>
        <v>106</v>
      </c>
      <c r="F604" s="30" t="s">
        <v>73</v>
      </c>
      <c r="G604" s="341">
        <f>37000-7000</f>
        <v>30000</v>
      </c>
      <c r="H604" s="32" t="s">
        <v>19</v>
      </c>
      <c r="I604" s="38" t="s">
        <v>339</v>
      </c>
    </row>
    <row r="605" spans="1:9" x14ac:dyDescent="0.25">
      <c r="A605" s="325">
        <v>169</v>
      </c>
      <c r="B605" s="30">
        <v>44121802</v>
      </c>
      <c r="C605" s="30">
        <v>29901</v>
      </c>
      <c r="D605" s="74" t="s">
        <v>74</v>
      </c>
      <c r="E605" s="30">
        <v>25</v>
      </c>
      <c r="F605" s="30" t="s">
        <v>24</v>
      </c>
      <c r="G605" s="341">
        <v>20000</v>
      </c>
      <c r="H605" s="32" t="s">
        <v>19</v>
      </c>
      <c r="I605" s="38" t="s">
        <v>339</v>
      </c>
    </row>
    <row r="606" spans="1:9" x14ac:dyDescent="0.25">
      <c r="A606" s="325">
        <v>169</v>
      </c>
      <c r="B606" s="30">
        <v>31201505</v>
      </c>
      <c r="C606" s="30">
        <v>29901</v>
      </c>
      <c r="D606" s="74" t="s">
        <v>75</v>
      </c>
      <c r="E606" s="30">
        <v>15</v>
      </c>
      <c r="F606" s="30" t="s">
        <v>24</v>
      </c>
      <c r="G606" s="341">
        <v>20000</v>
      </c>
      <c r="H606" s="32" t="s">
        <v>19</v>
      </c>
      <c r="I606" s="38" t="s">
        <v>338</v>
      </c>
    </row>
    <row r="607" spans="1:9" x14ac:dyDescent="0.25">
      <c r="A607" s="325">
        <v>169</v>
      </c>
      <c r="B607" s="30">
        <v>44121613</v>
      </c>
      <c r="C607" s="30">
        <v>29901</v>
      </c>
      <c r="D607" s="74" t="s">
        <v>62</v>
      </c>
      <c r="E607" s="30">
        <v>50</v>
      </c>
      <c r="F607" s="30" t="s">
        <v>76</v>
      </c>
      <c r="G607" s="341">
        <v>25000</v>
      </c>
      <c r="H607" s="32" t="s">
        <v>19</v>
      </c>
      <c r="I607" s="38" t="s">
        <v>338</v>
      </c>
    </row>
    <row r="608" spans="1:9" ht="45" x14ac:dyDescent="0.25">
      <c r="A608" s="325">
        <v>169</v>
      </c>
      <c r="B608" s="31">
        <v>44121704</v>
      </c>
      <c r="C608" s="30">
        <v>29901</v>
      </c>
      <c r="D608" s="74" t="s">
        <v>59</v>
      </c>
      <c r="E608" s="30">
        <v>20</v>
      </c>
      <c r="F608" s="30" t="s">
        <v>53</v>
      </c>
      <c r="G608" s="341">
        <v>30000</v>
      </c>
      <c r="H608" s="32" t="s">
        <v>19</v>
      </c>
      <c r="I608" s="38" t="s">
        <v>338</v>
      </c>
    </row>
    <row r="609" spans="1:13" x14ac:dyDescent="0.25">
      <c r="A609" s="325">
        <v>169</v>
      </c>
      <c r="B609" s="30">
        <v>44121708</v>
      </c>
      <c r="C609" s="30">
        <v>29901</v>
      </c>
      <c r="D609" s="74" t="s">
        <v>66</v>
      </c>
      <c r="E609" s="30">
        <f>5-4</f>
        <v>1</v>
      </c>
      <c r="F609" s="30" t="s">
        <v>53</v>
      </c>
      <c r="G609" s="341">
        <v>7000</v>
      </c>
      <c r="H609" s="32" t="s">
        <v>19</v>
      </c>
      <c r="I609" s="38" t="s">
        <v>338</v>
      </c>
    </row>
    <row r="610" spans="1:13" ht="30" x14ac:dyDescent="0.25">
      <c r="A610" s="325">
        <v>169</v>
      </c>
      <c r="B610" s="31">
        <v>44122104</v>
      </c>
      <c r="C610" s="30">
        <v>29901</v>
      </c>
      <c r="D610" s="74" t="s">
        <v>77</v>
      </c>
      <c r="E610" s="30">
        <f>600-278</f>
        <v>322</v>
      </c>
      <c r="F610" s="30" t="s">
        <v>76</v>
      </c>
      <c r="G610" s="341">
        <f>28000-13000</f>
        <v>15000</v>
      </c>
      <c r="H610" s="32" t="s">
        <v>19</v>
      </c>
      <c r="I610" s="38" t="s">
        <v>338</v>
      </c>
    </row>
    <row r="611" spans="1:13" x14ac:dyDescent="0.25">
      <c r="A611" s="325">
        <v>169</v>
      </c>
      <c r="B611" s="30">
        <v>44122106</v>
      </c>
      <c r="C611" s="30">
        <v>29901</v>
      </c>
      <c r="D611" s="74" t="s">
        <v>78</v>
      </c>
      <c r="E611" s="30">
        <f>15-5</f>
        <v>10</v>
      </c>
      <c r="F611" s="30" t="s">
        <v>79</v>
      </c>
      <c r="G611" s="341">
        <f>15000-10000</f>
        <v>5000</v>
      </c>
      <c r="H611" s="32" t="s">
        <v>19</v>
      </c>
      <c r="I611" s="38" t="s">
        <v>338</v>
      </c>
    </row>
    <row r="612" spans="1:13" x14ac:dyDescent="0.25">
      <c r="A612" s="325">
        <v>169</v>
      </c>
      <c r="B612" s="30">
        <v>44122107</v>
      </c>
      <c r="C612" s="30">
        <v>29901</v>
      </c>
      <c r="D612" s="74" t="s">
        <v>63</v>
      </c>
      <c r="E612" s="30">
        <v>2</v>
      </c>
      <c r="F612" s="30" t="s">
        <v>53</v>
      </c>
      <c r="G612" s="341">
        <f>25000-24000</f>
        <v>1000</v>
      </c>
      <c r="H612" s="32" t="s">
        <v>19</v>
      </c>
      <c r="I612" s="38" t="s">
        <v>338</v>
      </c>
    </row>
    <row r="613" spans="1:13" x14ac:dyDescent="0.25">
      <c r="A613" s="325">
        <v>169</v>
      </c>
      <c r="B613" s="30">
        <v>55121614</v>
      </c>
      <c r="C613" s="30">
        <v>29901</v>
      </c>
      <c r="D613" s="74" t="s">
        <v>71</v>
      </c>
      <c r="E613" s="30">
        <f>200-200</f>
        <v>0</v>
      </c>
      <c r="F613" s="30" t="s">
        <v>24</v>
      </c>
      <c r="G613" s="341">
        <v>2000</v>
      </c>
      <c r="H613" s="32" t="s">
        <v>19</v>
      </c>
      <c r="I613" s="38" t="s">
        <v>338</v>
      </c>
    </row>
    <row r="614" spans="1:13" x14ac:dyDescent="0.25">
      <c r="A614" s="325">
        <v>169</v>
      </c>
      <c r="B614" s="30">
        <v>44122104</v>
      </c>
      <c r="C614" s="30">
        <v>29901</v>
      </c>
      <c r="D614" s="74" t="s">
        <v>81</v>
      </c>
      <c r="E614" s="30">
        <f>50-29</f>
        <v>21</v>
      </c>
      <c r="F614" s="30" t="s">
        <v>53</v>
      </c>
      <c r="G614" s="341">
        <f>12000-7000</f>
        <v>5000</v>
      </c>
      <c r="H614" s="32" t="s">
        <v>19</v>
      </c>
      <c r="I614" s="38" t="s">
        <v>339</v>
      </c>
    </row>
    <row r="615" spans="1:13" x14ac:dyDescent="0.25">
      <c r="A615" s="325">
        <v>169</v>
      </c>
      <c r="B615" s="30">
        <v>44121705</v>
      </c>
      <c r="C615" s="30">
        <v>29901</v>
      </c>
      <c r="D615" s="74" t="s">
        <v>69</v>
      </c>
      <c r="E615" s="30">
        <f>30-24</f>
        <v>6</v>
      </c>
      <c r="F615" s="30" t="s">
        <v>24</v>
      </c>
      <c r="G615" s="341">
        <f>10000-8000</f>
        <v>2000</v>
      </c>
      <c r="H615" s="32" t="s">
        <v>19</v>
      </c>
      <c r="I615" s="38" t="s">
        <v>339</v>
      </c>
    </row>
    <row r="616" spans="1:13" x14ac:dyDescent="0.25">
      <c r="A616" s="325">
        <v>169</v>
      </c>
      <c r="B616" s="30">
        <v>44121619</v>
      </c>
      <c r="C616" s="30">
        <v>29901</v>
      </c>
      <c r="D616" s="74" t="s">
        <v>221</v>
      </c>
      <c r="E616" s="30">
        <v>7</v>
      </c>
      <c r="F616" s="30" t="s">
        <v>24</v>
      </c>
      <c r="G616" s="341">
        <v>11800</v>
      </c>
      <c r="H616" s="32" t="s">
        <v>19</v>
      </c>
      <c r="I616" s="38" t="s">
        <v>339</v>
      </c>
    </row>
    <row r="617" spans="1:13" x14ac:dyDescent="0.25">
      <c r="A617" s="325">
        <v>169</v>
      </c>
      <c r="B617" s="30">
        <v>31201610</v>
      </c>
      <c r="C617" s="30">
        <v>29901</v>
      </c>
      <c r="D617" s="74" t="s">
        <v>222</v>
      </c>
      <c r="E617" s="30">
        <v>14</v>
      </c>
      <c r="F617" s="30" t="s">
        <v>24</v>
      </c>
      <c r="G617" s="341">
        <v>2450</v>
      </c>
      <c r="H617" s="32" t="s">
        <v>19</v>
      </c>
      <c r="I617" s="38" t="s">
        <v>339</v>
      </c>
    </row>
    <row r="618" spans="1:13" x14ac:dyDescent="0.25">
      <c r="A618" s="325">
        <v>169</v>
      </c>
      <c r="B618" s="30">
        <v>44122118</v>
      </c>
      <c r="C618" s="30">
        <v>29901</v>
      </c>
      <c r="D618" s="74" t="s">
        <v>223</v>
      </c>
      <c r="E618" s="30">
        <v>25</v>
      </c>
      <c r="F618" s="30" t="s">
        <v>60</v>
      </c>
      <c r="G618" s="341">
        <v>15000</v>
      </c>
      <c r="H618" s="32" t="s">
        <v>19</v>
      </c>
      <c r="I618" s="38" t="s">
        <v>339</v>
      </c>
    </row>
    <row r="619" spans="1:13" x14ac:dyDescent="0.25">
      <c r="A619" s="325">
        <v>169</v>
      </c>
      <c r="B619" s="30">
        <v>44121618</v>
      </c>
      <c r="C619" s="30">
        <v>29901</v>
      </c>
      <c r="D619" s="74" t="s">
        <v>105</v>
      </c>
      <c r="E619" s="30">
        <v>28</v>
      </c>
      <c r="F619" s="30" t="s">
        <v>24</v>
      </c>
      <c r="G619" s="341">
        <v>15000</v>
      </c>
      <c r="H619" s="32" t="s">
        <v>19</v>
      </c>
      <c r="I619" s="38" t="s">
        <v>339</v>
      </c>
    </row>
    <row r="620" spans="1:13" x14ac:dyDescent="0.25">
      <c r="A620" s="325">
        <v>169</v>
      </c>
      <c r="B620" s="30">
        <v>44121701</v>
      </c>
      <c r="C620" s="30">
        <v>29901</v>
      </c>
      <c r="D620" s="74" t="s">
        <v>224</v>
      </c>
      <c r="E620" s="30">
        <v>4</v>
      </c>
      <c r="F620" s="30" t="s">
        <v>53</v>
      </c>
      <c r="G620" s="341">
        <v>4250</v>
      </c>
      <c r="H620" s="32" t="s">
        <v>19</v>
      </c>
      <c r="I620" s="38" t="s">
        <v>339</v>
      </c>
    </row>
    <row r="621" spans="1:13" x14ac:dyDescent="0.25">
      <c r="A621" s="325">
        <v>169</v>
      </c>
      <c r="B621" s="30">
        <v>44121701</v>
      </c>
      <c r="C621" s="30">
        <v>29901</v>
      </c>
      <c r="D621" s="74" t="s">
        <v>225</v>
      </c>
      <c r="E621" s="30">
        <v>1</v>
      </c>
      <c r="F621" s="30" t="s">
        <v>53</v>
      </c>
      <c r="G621" s="341">
        <v>1500</v>
      </c>
      <c r="H621" s="32" t="s">
        <v>19</v>
      </c>
      <c r="I621" s="38" t="s">
        <v>339</v>
      </c>
    </row>
    <row r="622" spans="1:13" x14ac:dyDescent="0.25">
      <c r="A622" s="325">
        <v>169</v>
      </c>
      <c r="B622" s="30">
        <v>44102402</v>
      </c>
      <c r="C622" s="30">
        <v>29901</v>
      </c>
      <c r="D622" s="74" t="s">
        <v>226</v>
      </c>
      <c r="E622" s="30">
        <v>3</v>
      </c>
      <c r="F622" s="30" t="s">
        <v>24</v>
      </c>
      <c r="G622" s="341">
        <v>36000</v>
      </c>
      <c r="H622" s="32" t="s">
        <v>19</v>
      </c>
      <c r="I622" s="38" t="s">
        <v>339</v>
      </c>
    </row>
    <row r="623" spans="1:13" x14ac:dyDescent="0.25">
      <c r="A623" s="454">
        <v>17501</v>
      </c>
      <c r="B623" s="161">
        <v>43211806</v>
      </c>
      <c r="C623" s="161">
        <v>29901</v>
      </c>
      <c r="D623" s="162" t="s">
        <v>107</v>
      </c>
      <c r="E623" s="161">
        <v>15</v>
      </c>
      <c r="F623" s="161" t="s">
        <v>24</v>
      </c>
      <c r="G623" s="347">
        <v>50000</v>
      </c>
      <c r="H623" s="163" t="s">
        <v>19</v>
      </c>
      <c r="I623" s="161" t="s">
        <v>338</v>
      </c>
      <c r="J623" s="37"/>
      <c r="K623" s="128"/>
      <c r="M623" s="91">
        <f>SUM(G623:G714)</f>
        <v>2409892</v>
      </c>
    </row>
    <row r="624" spans="1:13" x14ac:dyDescent="0.25">
      <c r="A624" s="454">
        <v>17501</v>
      </c>
      <c r="B624" s="161">
        <v>44111907</v>
      </c>
      <c r="C624" s="161">
        <v>29901</v>
      </c>
      <c r="D624" s="162" t="s">
        <v>106</v>
      </c>
      <c r="E624" s="161">
        <v>6</v>
      </c>
      <c r="F624" s="161" t="s">
        <v>24</v>
      </c>
      <c r="G624" s="347">
        <v>50000</v>
      </c>
      <c r="H624" s="163" t="s">
        <v>19</v>
      </c>
      <c r="I624" s="161" t="s">
        <v>338</v>
      </c>
      <c r="J624" s="37"/>
      <c r="K624" s="128"/>
    </row>
    <row r="625" spans="1:14" x14ac:dyDescent="0.25">
      <c r="A625" s="454">
        <v>17501</v>
      </c>
      <c r="B625" s="161">
        <v>43211802</v>
      </c>
      <c r="C625" s="161">
        <v>29901</v>
      </c>
      <c r="D625" s="162" t="s">
        <v>108</v>
      </c>
      <c r="E625" s="161">
        <v>15</v>
      </c>
      <c r="F625" s="161" t="s">
        <v>24</v>
      </c>
      <c r="G625" s="347">
        <v>35628</v>
      </c>
      <c r="H625" s="163" t="s">
        <v>19</v>
      </c>
      <c r="I625" s="161" t="s">
        <v>338</v>
      </c>
      <c r="J625" s="37"/>
      <c r="K625" s="128"/>
    </row>
    <row r="626" spans="1:14" ht="45" x14ac:dyDescent="0.25">
      <c r="A626" s="454">
        <v>17501</v>
      </c>
      <c r="B626" s="148">
        <v>44121704</v>
      </c>
      <c r="C626" s="148">
        <v>29901</v>
      </c>
      <c r="D626" s="153" t="s">
        <v>59</v>
      </c>
      <c r="E626" s="164">
        <v>12</v>
      </c>
      <c r="F626" s="164" t="s">
        <v>60</v>
      </c>
      <c r="G626" s="342">
        <v>75000</v>
      </c>
      <c r="H626" s="165" t="s">
        <v>19</v>
      </c>
      <c r="I626" s="164" t="s">
        <v>364</v>
      </c>
      <c r="J626" s="37"/>
      <c r="K626" s="128"/>
      <c r="N626" s="335"/>
    </row>
    <row r="627" spans="1:14" ht="30" x14ac:dyDescent="0.25">
      <c r="A627" s="454">
        <v>17501</v>
      </c>
      <c r="B627" s="148">
        <v>44122118</v>
      </c>
      <c r="C627" s="148">
        <v>29901</v>
      </c>
      <c r="D627" s="153" t="s">
        <v>61</v>
      </c>
      <c r="E627" s="164">
        <v>25</v>
      </c>
      <c r="F627" s="164" t="s">
        <v>60</v>
      </c>
      <c r="G627" s="342">
        <v>25000</v>
      </c>
      <c r="H627" s="165" t="s">
        <v>19</v>
      </c>
      <c r="I627" s="164" t="s">
        <v>364</v>
      </c>
      <c r="J627" s="37"/>
      <c r="K627" s="128"/>
    </row>
    <row r="628" spans="1:14" ht="30" x14ac:dyDescent="0.25">
      <c r="A628" s="454">
        <v>17501</v>
      </c>
      <c r="B628" s="148">
        <v>44122104</v>
      </c>
      <c r="C628" s="148">
        <v>29901</v>
      </c>
      <c r="D628" s="153" t="s">
        <v>77</v>
      </c>
      <c r="E628" s="164">
        <v>25</v>
      </c>
      <c r="F628" s="164" t="s">
        <v>60</v>
      </c>
      <c r="G628" s="342">
        <v>25000</v>
      </c>
      <c r="H628" s="165" t="s">
        <v>19</v>
      </c>
      <c r="I628" s="164" t="s">
        <v>364</v>
      </c>
      <c r="J628" s="37"/>
      <c r="K628" s="128"/>
    </row>
    <row r="629" spans="1:14" x14ac:dyDescent="0.25">
      <c r="A629" s="454">
        <v>17501</v>
      </c>
      <c r="B629" s="148">
        <v>41111604</v>
      </c>
      <c r="C629" s="148">
        <v>29901</v>
      </c>
      <c r="D629" s="153" t="s">
        <v>405</v>
      </c>
      <c r="E629" s="164">
        <v>30</v>
      </c>
      <c r="F629" s="164" t="s">
        <v>24</v>
      </c>
      <c r="G629" s="342">
        <v>15000</v>
      </c>
      <c r="H629" s="165" t="s">
        <v>19</v>
      </c>
      <c r="I629" s="164" t="s">
        <v>364</v>
      </c>
      <c r="J629" s="37"/>
      <c r="K629" s="128"/>
    </row>
    <row r="630" spans="1:14" x14ac:dyDescent="0.25">
      <c r="A630" s="454">
        <v>17501</v>
      </c>
      <c r="B630" s="148">
        <v>43201824</v>
      </c>
      <c r="C630" s="148">
        <v>29901</v>
      </c>
      <c r="D630" s="153" t="s">
        <v>406</v>
      </c>
      <c r="E630" s="164">
        <v>8</v>
      </c>
      <c r="F630" s="164" t="s">
        <v>24</v>
      </c>
      <c r="G630" s="342">
        <v>50905</v>
      </c>
      <c r="H630" s="165" t="s">
        <v>19</v>
      </c>
      <c r="I630" s="164" t="s">
        <v>364</v>
      </c>
      <c r="J630" s="37"/>
      <c r="K630" s="128"/>
    </row>
    <row r="631" spans="1:14" x14ac:dyDescent="0.25">
      <c r="A631" s="454">
        <v>17501</v>
      </c>
      <c r="B631" s="148">
        <v>44122104</v>
      </c>
      <c r="C631" s="148">
        <v>29901</v>
      </c>
      <c r="D631" s="153" t="s">
        <v>81</v>
      </c>
      <c r="E631" s="164">
        <v>27</v>
      </c>
      <c r="F631" s="164" t="s">
        <v>60</v>
      </c>
      <c r="G631" s="342">
        <v>10000</v>
      </c>
      <c r="H631" s="165" t="s">
        <v>19</v>
      </c>
      <c r="I631" s="164" t="s">
        <v>364</v>
      </c>
      <c r="J631" s="37"/>
      <c r="K631" s="128"/>
    </row>
    <row r="632" spans="1:14" x14ac:dyDescent="0.25">
      <c r="A632" s="454">
        <v>17501</v>
      </c>
      <c r="B632" s="148">
        <v>44122010</v>
      </c>
      <c r="C632" s="148">
        <v>29901</v>
      </c>
      <c r="D632" s="153" t="s">
        <v>407</v>
      </c>
      <c r="E632" s="164">
        <v>10</v>
      </c>
      <c r="F632" s="164" t="s">
        <v>24</v>
      </c>
      <c r="G632" s="342">
        <v>10000</v>
      </c>
      <c r="H632" s="165" t="s">
        <v>19</v>
      </c>
      <c r="I632" s="164" t="s">
        <v>336</v>
      </c>
      <c r="J632" s="37"/>
      <c r="K632" s="128"/>
    </row>
    <row r="633" spans="1:14" x14ac:dyDescent="0.25">
      <c r="A633" s="454">
        <v>17501</v>
      </c>
      <c r="B633" s="148">
        <v>44121612</v>
      </c>
      <c r="C633" s="148">
        <v>29901</v>
      </c>
      <c r="D633" s="153" t="s">
        <v>408</v>
      </c>
      <c r="E633" s="164">
        <v>15</v>
      </c>
      <c r="F633" s="164" t="s">
        <v>24</v>
      </c>
      <c r="G633" s="342">
        <v>10000</v>
      </c>
      <c r="H633" s="165" t="s">
        <v>19</v>
      </c>
      <c r="I633" s="164" t="s">
        <v>339</v>
      </c>
      <c r="J633" s="37"/>
      <c r="K633" s="128"/>
    </row>
    <row r="634" spans="1:14" x14ac:dyDescent="0.25">
      <c r="A634" s="454">
        <v>17501</v>
      </c>
      <c r="B634" s="148">
        <v>44121904</v>
      </c>
      <c r="C634" s="148">
        <v>29901</v>
      </c>
      <c r="D634" s="153" t="s">
        <v>409</v>
      </c>
      <c r="E634" s="164">
        <v>10</v>
      </c>
      <c r="F634" s="164" t="s">
        <v>24</v>
      </c>
      <c r="G634" s="342">
        <v>10000</v>
      </c>
      <c r="H634" s="165" t="s">
        <v>19</v>
      </c>
      <c r="I634" s="164" t="s">
        <v>339</v>
      </c>
      <c r="J634" s="37"/>
      <c r="K634" s="128"/>
    </row>
    <row r="635" spans="1:14" x14ac:dyDescent="0.25">
      <c r="A635" s="454">
        <v>17501</v>
      </c>
      <c r="B635" s="148">
        <v>44121613</v>
      </c>
      <c r="C635" s="148">
        <v>29901</v>
      </c>
      <c r="D635" s="153" t="s">
        <v>62</v>
      </c>
      <c r="E635" s="164">
        <v>20</v>
      </c>
      <c r="F635" s="164" t="s">
        <v>24</v>
      </c>
      <c r="G635" s="342">
        <v>10000</v>
      </c>
      <c r="H635" s="165" t="s">
        <v>19</v>
      </c>
      <c r="I635" s="164" t="s">
        <v>364</v>
      </c>
      <c r="J635" s="37"/>
      <c r="K635" s="128"/>
    </row>
    <row r="636" spans="1:14" x14ac:dyDescent="0.25">
      <c r="A636" s="454">
        <v>17501</v>
      </c>
      <c r="B636" s="148">
        <v>44122107</v>
      </c>
      <c r="C636" s="148">
        <v>29901</v>
      </c>
      <c r="D636" s="153" t="s">
        <v>63</v>
      </c>
      <c r="E636" s="164">
        <v>17</v>
      </c>
      <c r="F636" s="164" t="s">
        <v>60</v>
      </c>
      <c r="G636" s="342">
        <v>10000</v>
      </c>
      <c r="H636" s="165" t="s">
        <v>19</v>
      </c>
      <c r="I636" s="164" t="s">
        <v>364</v>
      </c>
      <c r="J636" s="37"/>
      <c r="K636" s="128"/>
    </row>
    <row r="637" spans="1:14" x14ac:dyDescent="0.25">
      <c r="A637" s="454">
        <v>17501</v>
      </c>
      <c r="B637" s="148">
        <v>31201512</v>
      </c>
      <c r="C637" s="148">
        <v>29901</v>
      </c>
      <c r="D637" s="153" t="s">
        <v>410</v>
      </c>
      <c r="E637" s="164">
        <v>12</v>
      </c>
      <c r="F637" s="164" t="s">
        <v>24</v>
      </c>
      <c r="G637" s="342">
        <v>10000</v>
      </c>
      <c r="H637" s="165" t="s">
        <v>19</v>
      </c>
      <c r="I637" s="164" t="s">
        <v>364</v>
      </c>
      <c r="J637" s="37"/>
      <c r="K637" s="128"/>
    </row>
    <row r="638" spans="1:14" x14ac:dyDescent="0.25">
      <c r="A638" s="454">
        <v>17501</v>
      </c>
      <c r="B638" s="148">
        <v>31201517</v>
      </c>
      <c r="C638" s="148">
        <v>29901</v>
      </c>
      <c r="D638" s="153" t="s">
        <v>411</v>
      </c>
      <c r="E638" s="164">
        <v>10</v>
      </c>
      <c r="F638" s="164" t="s">
        <v>24</v>
      </c>
      <c r="G638" s="342">
        <v>10000</v>
      </c>
      <c r="H638" s="165" t="s">
        <v>19</v>
      </c>
      <c r="I638" s="164" t="s">
        <v>364</v>
      </c>
      <c r="J638" s="37"/>
      <c r="K638" s="128"/>
    </row>
    <row r="639" spans="1:14" x14ac:dyDescent="0.25">
      <c r="A639" s="454">
        <v>17501</v>
      </c>
      <c r="B639" s="148">
        <v>31201503</v>
      </c>
      <c r="C639" s="148">
        <v>29901</v>
      </c>
      <c r="D639" s="153" t="s">
        <v>64</v>
      </c>
      <c r="E639" s="164">
        <v>10</v>
      </c>
      <c r="F639" s="164" t="s">
        <v>24</v>
      </c>
      <c r="G639" s="342">
        <v>30000</v>
      </c>
      <c r="H639" s="165" t="s">
        <v>19</v>
      </c>
      <c r="I639" s="164" t="s">
        <v>364</v>
      </c>
      <c r="J639" s="37"/>
      <c r="K639" s="128"/>
    </row>
    <row r="640" spans="1:14" x14ac:dyDescent="0.25">
      <c r="A640" s="454">
        <v>17501</v>
      </c>
      <c r="B640" s="148">
        <v>44101716</v>
      </c>
      <c r="C640" s="148">
        <v>29901</v>
      </c>
      <c r="D640" s="153" t="s">
        <v>65</v>
      </c>
      <c r="E640" s="164">
        <v>5</v>
      </c>
      <c r="F640" s="164" t="s">
        <v>24</v>
      </c>
      <c r="G640" s="342">
        <v>12000</v>
      </c>
      <c r="H640" s="165" t="s">
        <v>19</v>
      </c>
      <c r="I640" s="164" t="s">
        <v>364</v>
      </c>
      <c r="J640" s="37"/>
      <c r="K640" s="128"/>
    </row>
    <row r="641" spans="1:11" x14ac:dyDescent="0.25">
      <c r="A641" s="454">
        <v>17501</v>
      </c>
      <c r="B641" s="148">
        <v>44121708</v>
      </c>
      <c r="C641" s="148">
        <v>29901</v>
      </c>
      <c r="D641" s="153" t="s">
        <v>66</v>
      </c>
      <c r="E641" s="164">
        <v>15</v>
      </c>
      <c r="F641" s="164" t="s">
        <v>60</v>
      </c>
      <c r="G641" s="342">
        <v>11000</v>
      </c>
      <c r="H641" s="165" t="s">
        <v>19</v>
      </c>
      <c r="I641" s="164" t="s">
        <v>364</v>
      </c>
      <c r="J641" s="37"/>
      <c r="K641" s="128"/>
    </row>
    <row r="642" spans="1:11" x14ac:dyDescent="0.25">
      <c r="A642" s="454">
        <v>17501</v>
      </c>
      <c r="B642" s="148">
        <v>44121716</v>
      </c>
      <c r="C642" s="148">
        <v>29901</v>
      </c>
      <c r="D642" s="153" t="s">
        <v>412</v>
      </c>
      <c r="E642" s="164">
        <v>15</v>
      </c>
      <c r="F642" s="164" t="s">
        <v>24</v>
      </c>
      <c r="G642" s="342">
        <v>10000</v>
      </c>
      <c r="H642" s="165" t="s">
        <v>19</v>
      </c>
      <c r="I642" s="164" t="s">
        <v>364</v>
      </c>
      <c r="J642" s="37"/>
      <c r="K642" s="128"/>
    </row>
    <row r="643" spans="1:11" x14ac:dyDescent="0.25">
      <c r="A643" s="454">
        <v>17501</v>
      </c>
      <c r="B643" s="148">
        <v>31201610</v>
      </c>
      <c r="C643" s="148">
        <v>29901</v>
      </c>
      <c r="D643" s="153" t="s">
        <v>67</v>
      </c>
      <c r="E643" s="164">
        <v>7</v>
      </c>
      <c r="F643" s="164" t="s">
        <v>24</v>
      </c>
      <c r="G643" s="342">
        <v>25000</v>
      </c>
      <c r="H643" s="165" t="s">
        <v>19</v>
      </c>
      <c r="I643" s="164" t="s">
        <v>364</v>
      </c>
      <c r="J643" s="37"/>
      <c r="K643" s="128"/>
    </row>
    <row r="644" spans="1:11" x14ac:dyDescent="0.25">
      <c r="A644" s="454">
        <v>17501</v>
      </c>
      <c r="B644" s="148">
        <v>44121804</v>
      </c>
      <c r="C644" s="148">
        <v>29901</v>
      </c>
      <c r="D644" s="153" t="s">
        <v>68</v>
      </c>
      <c r="E644" s="164">
        <v>40</v>
      </c>
      <c r="F644" s="164" t="s">
        <v>24</v>
      </c>
      <c r="G644" s="342">
        <v>15000</v>
      </c>
      <c r="H644" s="165" t="s">
        <v>19</v>
      </c>
      <c r="I644" s="164" t="s">
        <v>364</v>
      </c>
      <c r="J644" s="37"/>
      <c r="K644" s="128"/>
    </row>
    <row r="645" spans="1:11" x14ac:dyDescent="0.25">
      <c r="A645" s="454">
        <v>17501</v>
      </c>
      <c r="B645" s="148">
        <v>60121518</v>
      </c>
      <c r="C645" s="148">
        <v>29901</v>
      </c>
      <c r="D645" s="153" t="s">
        <v>80</v>
      </c>
      <c r="E645" s="164">
        <v>12</v>
      </c>
      <c r="F645" s="164" t="s">
        <v>60</v>
      </c>
      <c r="G645" s="342">
        <v>25000</v>
      </c>
      <c r="H645" s="165" t="s">
        <v>19</v>
      </c>
      <c r="I645" s="164" t="s">
        <v>364</v>
      </c>
      <c r="J645" s="37"/>
      <c r="K645" s="128"/>
    </row>
    <row r="646" spans="1:11" x14ac:dyDescent="0.25">
      <c r="A646" s="454">
        <v>17501</v>
      </c>
      <c r="B646" s="148">
        <v>44121619</v>
      </c>
      <c r="C646" s="148">
        <v>29901</v>
      </c>
      <c r="D646" s="153" t="s">
        <v>102</v>
      </c>
      <c r="E646" s="164">
        <v>15</v>
      </c>
      <c r="F646" s="164" t="s">
        <v>24</v>
      </c>
      <c r="G646" s="342">
        <v>25000</v>
      </c>
      <c r="H646" s="165" t="s">
        <v>19</v>
      </c>
      <c r="I646" s="164" t="s">
        <v>364</v>
      </c>
      <c r="J646" s="37"/>
      <c r="K646" s="128"/>
    </row>
    <row r="647" spans="1:11" x14ac:dyDescent="0.25">
      <c r="A647" s="454">
        <v>17501</v>
      </c>
      <c r="B647" s="148">
        <v>55121614</v>
      </c>
      <c r="C647" s="148">
        <v>29901</v>
      </c>
      <c r="D647" s="153" t="s">
        <v>71</v>
      </c>
      <c r="E647" s="164">
        <v>10</v>
      </c>
      <c r="F647" s="164" t="s">
        <v>24</v>
      </c>
      <c r="G647" s="342">
        <v>25000</v>
      </c>
      <c r="H647" s="165" t="s">
        <v>19</v>
      </c>
      <c r="I647" s="164" t="s">
        <v>364</v>
      </c>
      <c r="J647" s="37"/>
      <c r="K647" s="128"/>
    </row>
    <row r="648" spans="1:11" x14ac:dyDescent="0.25">
      <c r="A648" s="454">
        <v>17501</v>
      </c>
      <c r="B648" s="148">
        <v>55121616</v>
      </c>
      <c r="C648" s="148">
        <v>29901</v>
      </c>
      <c r="D648" s="153" t="s">
        <v>72</v>
      </c>
      <c r="E648" s="164">
        <v>12</v>
      </c>
      <c r="F648" s="164" t="s">
        <v>88</v>
      </c>
      <c r="G648" s="342">
        <v>25000</v>
      </c>
      <c r="H648" s="165" t="s">
        <v>19</v>
      </c>
      <c r="I648" s="164" t="s">
        <v>364</v>
      </c>
      <c r="J648" s="37"/>
      <c r="K648" s="128"/>
    </row>
    <row r="649" spans="1:11" x14ac:dyDescent="0.25">
      <c r="A649" s="454">
        <v>17501</v>
      </c>
      <c r="B649" s="148">
        <v>44122106</v>
      </c>
      <c r="C649" s="148">
        <v>29901</v>
      </c>
      <c r="D649" s="153" t="s">
        <v>78</v>
      </c>
      <c r="E649" s="164">
        <v>25</v>
      </c>
      <c r="F649" s="164" t="s">
        <v>60</v>
      </c>
      <c r="G649" s="342">
        <v>25000</v>
      </c>
      <c r="H649" s="165" t="s">
        <v>19</v>
      </c>
      <c r="I649" s="164" t="s">
        <v>364</v>
      </c>
      <c r="J649" s="37"/>
      <c r="K649" s="128"/>
    </row>
    <row r="650" spans="1:11" ht="30" x14ac:dyDescent="0.25">
      <c r="A650" s="454">
        <v>17501</v>
      </c>
      <c r="B650" s="148">
        <v>44122012</v>
      </c>
      <c r="C650" s="148">
        <v>29901</v>
      </c>
      <c r="D650" s="149" t="s">
        <v>103</v>
      </c>
      <c r="E650" s="148">
        <v>11</v>
      </c>
      <c r="F650" s="148" t="s">
        <v>24</v>
      </c>
      <c r="G650" s="342">
        <v>25000</v>
      </c>
      <c r="H650" s="150" t="s">
        <v>19</v>
      </c>
      <c r="I650" s="164" t="s">
        <v>364</v>
      </c>
      <c r="J650" s="37"/>
      <c r="K650" s="128"/>
    </row>
    <row r="651" spans="1:11" x14ac:dyDescent="0.25">
      <c r="A651" s="454">
        <v>17501</v>
      </c>
      <c r="B651" s="148">
        <v>44121701</v>
      </c>
      <c r="C651" s="148">
        <v>29901</v>
      </c>
      <c r="D651" s="149" t="s">
        <v>413</v>
      </c>
      <c r="E651" s="148">
        <v>425</v>
      </c>
      <c r="F651" s="148" t="s">
        <v>53</v>
      </c>
      <c r="G651" s="342">
        <v>25000</v>
      </c>
      <c r="H651" s="150" t="s">
        <v>19</v>
      </c>
      <c r="I651" s="148" t="s">
        <v>336</v>
      </c>
      <c r="J651" s="37"/>
      <c r="K651" s="128"/>
    </row>
    <row r="652" spans="1:11" ht="30" x14ac:dyDescent="0.25">
      <c r="A652" s="454">
        <v>17501</v>
      </c>
      <c r="B652" s="148">
        <v>44122118</v>
      </c>
      <c r="C652" s="148">
        <v>29901</v>
      </c>
      <c r="D652" s="149" t="s">
        <v>61</v>
      </c>
      <c r="E652" s="148">
        <v>85</v>
      </c>
      <c r="F652" s="148" t="s">
        <v>53</v>
      </c>
      <c r="G652" s="342">
        <v>25000</v>
      </c>
      <c r="H652" s="150" t="s">
        <v>19</v>
      </c>
      <c r="I652" s="148" t="s">
        <v>336</v>
      </c>
      <c r="J652" s="37"/>
      <c r="K652" s="128"/>
    </row>
    <row r="653" spans="1:11" x14ac:dyDescent="0.25">
      <c r="A653" s="454">
        <v>17501</v>
      </c>
      <c r="B653" s="148">
        <v>31201611</v>
      </c>
      <c r="C653" s="148">
        <v>29901</v>
      </c>
      <c r="D653" s="166" t="s">
        <v>414</v>
      </c>
      <c r="E653" s="148">
        <v>15</v>
      </c>
      <c r="F653" s="167" t="s">
        <v>415</v>
      </c>
      <c r="G653" s="342">
        <v>25000</v>
      </c>
      <c r="H653" s="150" t="s">
        <v>19</v>
      </c>
      <c r="I653" s="148" t="s">
        <v>336</v>
      </c>
      <c r="J653" s="37"/>
      <c r="K653" s="128"/>
    </row>
    <row r="654" spans="1:11" x14ac:dyDescent="0.25">
      <c r="A654" s="454">
        <v>17501</v>
      </c>
      <c r="B654" s="148">
        <v>43201824</v>
      </c>
      <c r="C654" s="148">
        <v>29901</v>
      </c>
      <c r="D654" s="149" t="s">
        <v>406</v>
      </c>
      <c r="E654" s="148">
        <v>84</v>
      </c>
      <c r="F654" s="30" t="s">
        <v>416</v>
      </c>
      <c r="G654" s="342">
        <v>25000</v>
      </c>
      <c r="H654" s="150" t="s">
        <v>19</v>
      </c>
      <c r="I654" s="148" t="s">
        <v>336</v>
      </c>
      <c r="J654" s="37"/>
      <c r="K654" s="128"/>
    </row>
    <row r="655" spans="1:11" x14ac:dyDescent="0.25">
      <c r="A655" s="454">
        <v>17501</v>
      </c>
      <c r="B655" s="148">
        <v>44121613</v>
      </c>
      <c r="C655" s="148">
        <v>29901</v>
      </c>
      <c r="D655" s="149" t="s">
        <v>62</v>
      </c>
      <c r="E655" s="148">
        <v>75</v>
      </c>
      <c r="F655" s="148" t="s">
        <v>24</v>
      </c>
      <c r="G655" s="342">
        <v>25000</v>
      </c>
      <c r="H655" s="150" t="s">
        <v>19</v>
      </c>
      <c r="I655" s="148" t="s">
        <v>336</v>
      </c>
      <c r="J655" s="37"/>
      <c r="K655" s="128"/>
    </row>
    <row r="656" spans="1:11" x14ac:dyDescent="0.25">
      <c r="A656" s="454">
        <v>17501</v>
      </c>
      <c r="B656" s="148">
        <v>44122107</v>
      </c>
      <c r="C656" s="148">
        <v>29901</v>
      </c>
      <c r="D656" s="149" t="s">
        <v>63</v>
      </c>
      <c r="E656" s="148">
        <v>85</v>
      </c>
      <c r="F656" s="148" t="s">
        <v>53</v>
      </c>
      <c r="G656" s="342">
        <v>25000</v>
      </c>
      <c r="H656" s="150" t="s">
        <v>19</v>
      </c>
      <c r="I656" s="148" t="s">
        <v>336</v>
      </c>
      <c r="J656" s="37"/>
      <c r="K656" s="128"/>
    </row>
    <row r="657" spans="1:11" x14ac:dyDescent="0.25">
      <c r="A657" s="454">
        <v>17501</v>
      </c>
      <c r="B657" s="148">
        <v>31201512</v>
      </c>
      <c r="C657" s="148">
        <v>29901</v>
      </c>
      <c r="D657" s="149" t="s">
        <v>410</v>
      </c>
      <c r="E657" s="148">
        <v>160</v>
      </c>
      <c r="F657" s="148" t="s">
        <v>24</v>
      </c>
      <c r="G657" s="342">
        <v>25000</v>
      </c>
      <c r="H657" s="150" t="s">
        <v>19</v>
      </c>
      <c r="I657" s="148" t="s">
        <v>336</v>
      </c>
      <c r="J657" s="37"/>
      <c r="K657" s="128"/>
    </row>
    <row r="658" spans="1:11" x14ac:dyDescent="0.25">
      <c r="A658" s="454">
        <v>17501</v>
      </c>
      <c r="B658" s="148">
        <v>31201517</v>
      </c>
      <c r="C658" s="148">
        <v>29901</v>
      </c>
      <c r="D658" s="149" t="s">
        <v>411</v>
      </c>
      <c r="E658" s="148">
        <v>130</v>
      </c>
      <c r="F658" s="148" t="s">
        <v>24</v>
      </c>
      <c r="G658" s="342">
        <v>25000</v>
      </c>
      <c r="H658" s="150" t="s">
        <v>19</v>
      </c>
      <c r="I658" s="148" t="s">
        <v>336</v>
      </c>
      <c r="J658" s="37"/>
      <c r="K658" s="128"/>
    </row>
    <row r="659" spans="1:11" x14ac:dyDescent="0.25">
      <c r="A659" s="454">
        <v>17501</v>
      </c>
      <c r="B659" s="148">
        <v>31201503</v>
      </c>
      <c r="C659" s="148">
        <v>29901</v>
      </c>
      <c r="D659" s="149" t="s">
        <v>64</v>
      </c>
      <c r="E659" s="148">
        <v>105</v>
      </c>
      <c r="F659" s="148" t="s">
        <v>24</v>
      </c>
      <c r="G659" s="342">
        <v>50000</v>
      </c>
      <c r="H659" s="150" t="s">
        <v>19</v>
      </c>
      <c r="I659" s="148" t="s">
        <v>336</v>
      </c>
      <c r="J659" s="37"/>
      <c r="K659" s="128"/>
    </row>
    <row r="660" spans="1:11" x14ac:dyDescent="0.25">
      <c r="A660" s="454">
        <v>17501</v>
      </c>
      <c r="B660" s="148">
        <v>44101716</v>
      </c>
      <c r="C660" s="148">
        <v>29901</v>
      </c>
      <c r="D660" s="149" t="s">
        <v>65</v>
      </c>
      <c r="E660" s="148">
        <v>115</v>
      </c>
      <c r="F660" s="148" t="s">
        <v>24</v>
      </c>
      <c r="G660" s="342">
        <v>50000</v>
      </c>
      <c r="H660" s="150" t="s">
        <v>19</v>
      </c>
      <c r="I660" s="148" t="s">
        <v>336</v>
      </c>
      <c r="J660" s="37"/>
      <c r="K660" s="128"/>
    </row>
    <row r="661" spans="1:11" x14ac:dyDescent="0.25">
      <c r="A661" s="454">
        <v>17501</v>
      </c>
      <c r="B661" s="148">
        <v>44121708</v>
      </c>
      <c r="C661" s="148">
        <v>29901</v>
      </c>
      <c r="D661" s="149" t="s">
        <v>66</v>
      </c>
      <c r="E661" s="148">
        <v>173</v>
      </c>
      <c r="F661" s="148" t="s">
        <v>24</v>
      </c>
      <c r="G661" s="342">
        <f>60000-30000</f>
        <v>30000</v>
      </c>
      <c r="H661" s="150" t="s">
        <v>19</v>
      </c>
      <c r="I661" s="148" t="s">
        <v>336</v>
      </c>
      <c r="J661" s="37"/>
      <c r="K661" s="128"/>
    </row>
    <row r="662" spans="1:11" x14ac:dyDescent="0.25">
      <c r="A662" s="454">
        <v>17501</v>
      </c>
      <c r="B662" s="148">
        <v>44121716</v>
      </c>
      <c r="C662" s="148">
        <v>29901</v>
      </c>
      <c r="D662" s="149" t="s">
        <v>412</v>
      </c>
      <c r="E662" s="148">
        <v>160</v>
      </c>
      <c r="F662" s="148" t="s">
        <v>24</v>
      </c>
      <c r="G662" s="342">
        <v>40000</v>
      </c>
      <c r="H662" s="150" t="s">
        <v>19</v>
      </c>
      <c r="I662" s="148" t="s">
        <v>336</v>
      </c>
      <c r="J662" s="37"/>
      <c r="K662" s="128"/>
    </row>
    <row r="663" spans="1:11" x14ac:dyDescent="0.25">
      <c r="A663" s="454">
        <v>17501</v>
      </c>
      <c r="B663" s="148">
        <v>31201610</v>
      </c>
      <c r="C663" s="148">
        <v>29901</v>
      </c>
      <c r="D663" s="149" t="s">
        <v>67</v>
      </c>
      <c r="E663" s="148">
        <v>70</v>
      </c>
      <c r="F663" s="148" t="s">
        <v>24</v>
      </c>
      <c r="G663" s="342">
        <v>40000</v>
      </c>
      <c r="H663" s="150" t="s">
        <v>19</v>
      </c>
      <c r="I663" s="148" t="s">
        <v>336</v>
      </c>
      <c r="J663" s="37"/>
      <c r="K663" s="128"/>
    </row>
    <row r="664" spans="1:11" x14ac:dyDescent="0.25">
      <c r="A664" s="454">
        <v>17501</v>
      </c>
      <c r="B664" s="148">
        <v>44121804</v>
      </c>
      <c r="C664" s="148">
        <v>29901</v>
      </c>
      <c r="D664" s="149" t="s">
        <v>68</v>
      </c>
      <c r="E664" s="148">
        <v>130</v>
      </c>
      <c r="F664" s="148" t="s">
        <v>53</v>
      </c>
      <c r="G664" s="342">
        <v>40000</v>
      </c>
      <c r="H664" s="150" t="s">
        <v>19</v>
      </c>
      <c r="I664" s="148" t="s">
        <v>336</v>
      </c>
      <c r="J664" s="37"/>
      <c r="K664" s="128"/>
    </row>
    <row r="665" spans="1:11" x14ac:dyDescent="0.25">
      <c r="A665" s="454">
        <v>17501</v>
      </c>
      <c r="B665" s="148">
        <v>44121705</v>
      </c>
      <c r="C665" s="148">
        <v>29901</v>
      </c>
      <c r="D665" s="149" t="s">
        <v>69</v>
      </c>
      <c r="E665" s="148">
        <v>150</v>
      </c>
      <c r="F665" s="148" t="s">
        <v>24</v>
      </c>
      <c r="G665" s="342">
        <f>50000-40000</f>
        <v>10000</v>
      </c>
      <c r="H665" s="150" t="s">
        <v>19</v>
      </c>
      <c r="I665" s="148" t="s">
        <v>336</v>
      </c>
      <c r="J665" s="128"/>
      <c r="K665" s="128"/>
    </row>
    <row r="666" spans="1:11" x14ac:dyDescent="0.25">
      <c r="A666" s="454">
        <v>17501</v>
      </c>
      <c r="B666" s="148">
        <v>60121518</v>
      </c>
      <c r="C666" s="148">
        <v>29901</v>
      </c>
      <c r="D666" s="149" t="s">
        <v>80</v>
      </c>
      <c r="E666" s="148">
        <v>112</v>
      </c>
      <c r="F666" s="148" t="s">
        <v>24</v>
      </c>
      <c r="G666" s="342">
        <v>25000</v>
      </c>
      <c r="H666" s="150" t="s">
        <v>19</v>
      </c>
      <c r="I666" s="148" t="s">
        <v>336</v>
      </c>
      <c r="J666" s="37"/>
      <c r="K666" s="128"/>
    </row>
    <row r="667" spans="1:11" x14ac:dyDescent="0.25">
      <c r="A667" s="454">
        <v>17501</v>
      </c>
      <c r="B667" s="148">
        <v>44121902</v>
      </c>
      <c r="C667" s="148">
        <v>29901</v>
      </c>
      <c r="D667" s="149" t="s">
        <v>70</v>
      </c>
      <c r="E667" s="148">
        <v>94</v>
      </c>
      <c r="F667" s="148" t="s">
        <v>53</v>
      </c>
      <c r="G667" s="342">
        <v>30000</v>
      </c>
      <c r="H667" s="150" t="s">
        <v>19</v>
      </c>
      <c r="I667" s="148" t="s">
        <v>336</v>
      </c>
      <c r="J667" s="37"/>
      <c r="K667" s="128"/>
    </row>
    <row r="668" spans="1:11" x14ac:dyDescent="0.25">
      <c r="A668" s="454">
        <v>17501</v>
      </c>
      <c r="B668" s="148">
        <v>31201611</v>
      </c>
      <c r="C668" s="148">
        <v>29901</v>
      </c>
      <c r="D668" s="149" t="s">
        <v>414</v>
      </c>
      <c r="E668" s="148">
        <v>55</v>
      </c>
      <c r="F668" s="148" t="s">
        <v>24</v>
      </c>
      <c r="G668" s="342">
        <v>20000</v>
      </c>
      <c r="H668" s="150" t="s">
        <v>19</v>
      </c>
      <c r="I668" s="148" t="s">
        <v>336</v>
      </c>
      <c r="J668" s="37"/>
      <c r="K668" s="128"/>
    </row>
    <row r="669" spans="1:11" x14ac:dyDescent="0.25">
      <c r="A669" s="454">
        <v>17501</v>
      </c>
      <c r="B669" s="148">
        <v>55121614</v>
      </c>
      <c r="C669" s="148">
        <v>29901</v>
      </c>
      <c r="D669" s="149" t="s">
        <v>71</v>
      </c>
      <c r="E669" s="148">
        <v>125</v>
      </c>
      <c r="F669" s="148" t="s">
        <v>24</v>
      </c>
      <c r="G669" s="342">
        <v>20000</v>
      </c>
      <c r="H669" s="150" t="s">
        <v>19</v>
      </c>
      <c r="I669" s="148" t="s">
        <v>336</v>
      </c>
      <c r="J669" s="37"/>
      <c r="K669" s="128"/>
    </row>
    <row r="670" spans="1:11" x14ac:dyDescent="0.25">
      <c r="A670" s="454">
        <v>17501</v>
      </c>
      <c r="B670" s="148">
        <v>55121616</v>
      </c>
      <c r="C670" s="148">
        <v>29901</v>
      </c>
      <c r="D670" s="149" t="s">
        <v>72</v>
      </c>
      <c r="E670" s="148">
        <v>130</v>
      </c>
      <c r="F670" s="148" t="s">
        <v>73</v>
      </c>
      <c r="G670" s="342">
        <v>20000</v>
      </c>
      <c r="H670" s="150" t="s">
        <v>19</v>
      </c>
      <c r="I670" s="148" t="s">
        <v>336</v>
      </c>
      <c r="J670" s="37"/>
      <c r="K670" s="128"/>
    </row>
    <row r="671" spans="1:11" x14ac:dyDescent="0.25">
      <c r="A671" s="454">
        <v>17501</v>
      </c>
      <c r="B671" s="148">
        <v>44121802</v>
      </c>
      <c r="C671" s="148">
        <v>29901</v>
      </c>
      <c r="D671" s="149" t="s">
        <v>74</v>
      </c>
      <c r="E671" s="148">
        <v>115</v>
      </c>
      <c r="F671" s="148" t="s">
        <v>24</v>
      </c>
      <c r="G671" s="342">
        <v>20000</v>
      </c>
      <c r="H671" s="150" t="s">
        <v>19</v>
      </c>
      <c r="I671" s="148" t="s">
        <v>336</v>
      </c>
      <c r="J671" s="37"/>
      <c r="K671" s="128"/>
    </row>
    <row r="672" spans="1:11" x14ac:dyDescent="0.25">
      <c r="A672" s="454">
        <v>17501</v>
      </c>
      <c r="B672" s="148">
        <v>44121622</v>
      </c>
      <c r="C672" s="148">
        <v>29901</v>
      </c>
      <c r="D672" s="149" t="s">
        <v>417</v>
      </c>
      <c r="E672" s="148">
        <v>75</v>
      </c>
      <c r="F672" s="148" t="s">
        <v>24</v>
      </c>
      <c r="G672" s="342">
        <v>38077</v>
      </c>
      <c r="H672" s="150" t="s">
        <v>19</v>
      </c>
      <c r="I672" s="148" t="s">
        <v>336</v>
      </c>
      <c r="J672" s="37"/>
      <c r="K672" s="128"/>
    </row>
    <row r="673" spans="1:11" x14ac:dyDescent="0.25">
      <c r="A673" s="454">
        <v>17501</v>
      </c>
      <c r="B673" s="148">
        <v>44122106</v>
      </c>
      <c r="C673" s="148">
        <v>29901</v>
      </c>
      <c r="D673" s="149" t="s">
        <v>78</v>
      </c>
      <c r="E673" s="148">
        <v>130</v>
      </c>
      <c r="F673" s="148" t="s">
        <v>53</v>
      </c>
      <c r="G673" s="342">
        <f>45000</f>
        <v>45000</v>
      </c>
      <c r="H673" s="150" t="s">
        <v>19</v>
      </c>
      <c r="I673" s="148" t="s">
        <v>336</v>
      </c>
      <c r="J673" s="37"/>
      <c r="K673" s="128"/>
    </row>
    <row r="674" spans="1:11" x14ac:dyDescent="0.25">
      <c r="A674" s="454">
        <v>17501</v>
      </c>
      <c r="B674" s="148">
        <v>44111503</v>
      </c>
      <c r="C674" s="148">
        <v>29901</v>
      </c>
      <c r="D674" s="149" t="s">
        <v>418</v>
      </c>
      <c r="E674" s="148">
        <v>55</v>
      </c>
      <c r="F674" s="148" t="s">
        <v>24</v>
      </c>
      <c r="G674" s="342">
        <v>30715</v>
      </c>
      <c r="H674" s="150" t="s">
        <v>19</v>
      </c>
      <c r="I674" s="148" t="s">
        <v>336</v>
      </c>
      <c r="J674" s="37"/>
      <c r="K674" s="128"/>
    </row>
    <row r="675" spans="1:11" x14ac:dyDescent="0.25">
      <c r="A675" s="454">
        <v>17501</v>
      </c>
      <c r="B675" s="148">
        <v>44111905</v>
      </c>
      <c r="C675" s="148">
        <v>29901</v>
      </c>
      <c r="D675" s="149" t="s">
        <v>419</v>
      </c>
      <c r="E675" s="148">
        <v>37</v>
      </c>
      <c r="F675" s="148" t="s">
        <v>24</v>
      </c>
      <c r="G675" s="342">
        <v>20000</v>
      </c>
      <c r="H675" s="150" t="s">
        <v>19</v>
      </c>
      <c r="I675" s="148" t="s">
        <v>336</v>
      </c>
      <c r="J675" s="37"/>
      <c r="K675" s="128"/>
    </row>
    <row r="676" spans="1:11" x14ac:dyDescent="0.25">
      <c r="A676" s="454">
        <v>17501</v>
      </c>
      <c r="B676" s="148">
        <v>44122002</v>
      </c>
      <c r="C676" s="148">
        <v>29901</v>
      </c>
      <c r="D676" s="149" t="s">
        <v>420</v>
      </c>
      <c r="E676" s="148">
        <v>35</v>
      </c>
      <c r="F676" s="148" t="s">
        <v>24</v>
      </c>
      <c r="G676" s="342">
        <v>25000</v>
      </c>
      <c r="H676" s="150" t="s">
        <v>19</v>
      </c>
      <c r="I676" s="148" t="s">
        <v>336</v>
      </c>
      <c r="J676" s="37"/>
      <c r="K676" s="128"/>
    </row>
    <row r="677" spans="1:11" x14ac:dyDescent="0.25">
      <c r="A677" s="454">
        <v>17501</v>
      </c>
      <c r="B677" s="148">
        <v>44102402</v>
      </c>
      <c r="C677" s="148">
        <v>29901</v>
      </c>
      <c r="D677" s="149" t="s">
        <v>421</v>
      </c>
      <c r="E677" s="148">
        <v>2</v>
      </c>
      <c r="F677" s="148" t="s">
        <v>24</v>
      </c>
      <c r="G677" s="342">
        <f>47564-43000</f>
        <v>4564</v>
      </c>
      <c r="H677" s="150" t="s">
        <v>19</v>
      </c>
      <c r="I677" s="148" t="s">
        <v>336</v>
      </c>
      <c r="J677" s="128"/>
      <c r="K677" s="128"/>
    </row>
    <row r="678" spans="1:11" x14ac:dyDescent="0.25">
      <c r="A678" s="454">
        <v>17501</v>
      </c>
      <c r="B678" s="148">
        <v>31201505</v>
      </c>
      <c r="C678" s="148">
        <v>29901</v>
      </c>
      <c r="D678" s="149" t="s">
        <v>75</v>
      </c>
      <c r="E678" s="148">
        <v>30</v>
      </c>
      <c r="F678" s="148" t="s">
        <v>24</v>
      </c>
      <c r="G678" s="342">
        <v>17300</v>
      </c>
      <c r="H678" s="150" t="s">
        <v>19</v>
      </c>
      <c r="I678" s="148" t="s">
        <v>336</v>
      </c>
      <c r="J678" s="37"/>
      <c r="K678" s="128"/>
    </row>
    <row r="679" spans="1:11" x14ac:dyDescent="0.25">
      <c r="A679" s="454">
        <v>17501</v>
      </c>
      <c r="B679" s="148">
        <v>31201503</v>
      </c>
      <c r="C679" s="148">
        <v>29901</v>
      </c>
      <c r="D679" s="149" t="s">
        <v>64</v>
      </c>
      <c r="E679" s="148">
        <v>20</v>
      </c>
      <c r="F679" s="148" t="s">
        <v>76</v>
      </c>
      <c r="G679" s="342">
        <v>26000</v>
      </c>
      <c r="H679" s="150" t="s">
        <v>19</v>
      </c>
      <c r="I679" s="148" t="s">
        <v>338</v>
      </c>
      <c r="J679" s="37"/>
      <c r="K679" s="128"/>
    </row>
    <row r="680" spans="1:11" x14ac:dyDescent="0.25">
      <c r="A680" s="454">
        <v>17501</v>
      </c>
      <c r="B680" s="148">
        <v>31201505</v>
      </c>
      <c r="C680" s="148">
        <v>29901</v>
      </c>
      <c r="D680" s="149" t="s">
        <v>75</v>
      </c>
      <c r="E680" s="148">
        <v>15</v>
      </c>
      <c r="F680" s="148" t="s">
        <v>24</v>
      </c>
      <c r="G680" s="342">
        <v>25000</v>
      </c>
      <c r="H680" s="150" t="s">
        <v>19</v>
      </c>
      <c r="I680" s="148" t="s">
        <v>338</v>
      </c>
      <c r="J680" s="37"/>
      <c r="K680" s="128"/>
    </row>
    <row r="681" spans="1:11" x14ac:dyDescent="0.25">
      <c r="A681" s="454">
        <v>17501</v>
      </c>
      <c r="B681" s="148">
        <v>31201512</v>
      </c>
      <c r="C681" s="148">
        <v>29901</v>
      </c>
      <c r="D681" s="149" t="s">
        <v>410</v>
      </c>
      <c r="E681" s="148">
        <v>40</v>
      </c>
      <c r="F681" s="148" t="s">
        <v>76</v>
      </c>
      <c r="G681" s="342">
        <v>25000</v>
      </c>
      <c r="H681" s="150" t="s">
        <v>19</v>
      </c>
      <c r="I681" s="148" t="s">
        <v>338</v>
      </c>
      <c r="J681" s="37"/>
      <c r="K681" s="128"/>
    </row>
    <row r="682" spans="1:11" x14ac:dyDescent="0.25">
      <c r="A682" s="454">
        <v>17501</v>
      </c>
      <c r="B682" s="148">
        <v>31201517</v>
      </c>
      <c r="C682" s="148">
        <v>29901</v>
      </c>
      <c r="D682" s="149" t="s">
        <v>411</v>
      </c>
      <c r="E682" s="148">
        <v>30</v>
      </c>
      <c r="F682" s="148" t="s">
        <v>24</v>
      </c>
      <c r="G682" s="342">
        <v>25000</v>
      </c>
      <c r="H682" s="150" t="s">
        <v>19</v>
      </c>
      <c r="I682" s="148" t="s">
        <v>338</v>
      </c>
      <c r="J682" s="37"/>
      <c r="K682" s="128"/>
    </row>
    <row r="683" spans="1:11" x14ac:dyDescent="0.25">
      <c r="A683" s="454">
        <v>17501</v>
      </c>
      <c r="B683" s="148">
        <v>31201610</v>
      </c>
      <c r="C683" s="148">
        <v>29901</v>
      </c>
      <c r="D683" s="149" t="s">
        <v>67</v>
      </c>
      <c r="E683" s="148">
        <v>35</v>
      </c>
      <c r="F683" s="148" t="s">
        <v>24</v>
      </c>
      <c r="G683" s="342">
        <v>32600</v>
      </c>
      <c r="H683" s="150" t="s">
        <v>19</v>
      </c>
      <c r="I683" s="148" t="s">
        <v>338</v>
      </c>
      <c r="J683" s="37"/>
      <c r="K683" s="128"/>
    </row>
    <row r="684" spans="1:11" x14ac:dyDescent="0.25">
      <c r="A684" s="454">
        <v>17501</v>
      </c>
      <c r="B684" s="148">
        <v>31201611</v>
      </c>
      <c r="C684" s="148">
        <v>29901</v>
      </c>
      <c r="D684" s="149" t="s">
        <v>422</v>
      </c>
      <c r="E684" s="148">
        <v>15</v>
      </c>
      <c r="F684" s="148" t="s">
        <v>76</v>
      </c>
      <c r="G684" s="342">
        <v>6500</v>
      </c>
      <c r="H684" s="150" t="s">
        <v>19</v>
      </c>
      <c r="I684" s="148" t="s">
        <v>338</v>
      </c>
      <c r="J684" s="37"/>
      <c r="K684" s="128"/>
    </row>
    <row r="685" spans="1:11" x14ac:dyDescent="0.25">
      <c r="A685" s="454">
        <v>17501</v>
      </c>
      <c r="B685" s="148">
        <v>43211806</v>
      </c>
      <c r="C685" s="148">
        <v>29901</v>
      </c>
      <c r="D685" s="149" t="s">
        <v>423</v>
      </c>
      <c r="E685" s="148">
        <v>20</v>
      </c>
      <c r="F685" s="148" t="s">
        <v>76</v>
      </c>
      <c r="G685" s="342">
        <v>50000</v>
      </c>
      <c r="H685" s="150" t="s">
        <v>19</v>
      </c>
      <c r="I685" s="148" t="s">
        <v>338</v>
      </c>
      <c r="J685" s="37"/>
      <c r="K685" s="128"/>
    </row>
    <row r="686" spans="1:11" x14ac:dyDescent="0.25">
      <c r="A686" s="454">
        <v>17501</v>
      </c>
      <c r="B686" s="148">
        <v>44103503</v>
      </c>
      <c r="C686" s="148">
        <v>29901</v>
      </c>
      <c r="D686" s="149" t="s">
        <v>424</v>
      </c>
      <c r="E686" s="148">
        <v>24</v>
      </c>
      <c r="F686" s="148" t="s">
        <v>76</v>
      </c>
      <c r="G686" s="348">
        <v>15000</v>
      </c>
      <c r="H686" s="150" t="s">
        <v>19</v>
      </c>
      <c r="I686" s="148" t="s">
        <v>338</v>
      </c>
      <c r="J686" s="37"/>
      <c r="K686" s="128"/>
    </row>
    <row r="687" spans="1:11" x14ac:dyDescent="0.25">
      <c r="A687" s="454">
        <v>17501</v>
      </c>
      <c r="B687" s="148">
        <v>44111503</v>
      </c>
      <c r="C687" s="148">
        <v>29901</v>
      </c>
      <c r="D687" s="149" t="s">
        <v>418</v>
      </c>
      <c r="E687" s="148">
        <v>13</v>
      </c>
      <c r="F687" s="148" t="s">
        <v>76</v>
      </c>
      <c r="G687" s="342">
        <v>30000</v>
      </c>
      <c r="H687" s="150" t="s">
        <v>19</v>
      </c>
      <c r="I687" s="148" t="s">
        <v>338</v>
      </c>
      <c r="J687" s="37"/>
      <c r="K687" s="128"/>
    </row>
    <row r="688" spans="1:11" x14ac:dyDescent="0.25">
      <c r="A688" s="454">
        <v>17501</v>
      </c>
      <c r="B688" s="148">
        <v>44111905</v>
      </c>
      <c r="C688" s="148">
        <v>29901</v>
      </c>
      <c r="D688" s="149" t="s">
        <v>419</v>
      </c>
      <c r="E688" s="148">
        <v>15</v>
      </c>
      <c r="F688" s="148" t="s">
        <v>24</v>
      </c>
      <c r="G688" s="342">
        <v>15000</v>
      </c>
      <c r="H688" s="150" t="s">
        <v>19</v>
      </c>
      <c r="I688" s="148" t="s">
        <v>338</v>
      </c>
      <c r="J688" s="37"/>
      <c r="K688" s="128"/>
    </row>
    <row r="689" spans="1:11" x14ac:dyDescent="0.25">
      <c r="A689" s="454">
        <v>17501</v>
      </c>
      <c r="B689" s="148">
        <v>44121613</v>
      </c>
      <c r="C689" s="148">
        <v>29901</v>
      </c>
      <c r="D689" s="149" t="s">
        <v>62</v>
      </c>
      <c r="E689" s="148">
        <v>50</v>
      </c>
      <c r="F689" s="148" t="s">
        <v>76</v>
      </c>
      <c r="G689" s="342">
        <v>19300</v>
      </c>
      <c r="H689" s="150" t="s">
        <v>19</v>
      </c>
      <c r="I689" s="148" t="s">
        <v>338</v>
      </c>
      <c r="J689" s="37"/>
      <c r="K689" s="128"/>
    </row>
    <row r="690" spans="1:11" x14ac:dyDescent="0.25">
      <c r="A690" s="454">
        <v>17501</v>
      </c>
      <c r="B690" s="148">
        <v>44121619</v>
      </c>
      <c r="C690" s="148">
        <v>29901</v>
      </c>
      <c r="D690" s="149" t="s">
        <v>102</v>
      </c>
      <c r="E690" s="148">
        <v>25</v>
      </c>
      <c r="F690" s="148" t="s">
        <v>73</v>
      </c>
      <c r="G690" s="342">
        <v>25880</v>
      </c>
      <c r="H690" s="150" t="s">
        <v>19</v>
      </c>
      <c r="I690" s="148" t="s">
        <v>338</v>
      </c>
      <c r="J690" s="37"/>
      <c r="K690" s="128"/>
    </row>
    <row r="691" spans="1:11" x14ac:dyDescent="0.25">
      <c r="A691" s="454">
        <v>17501</v>
      </c>
      <c r="B691" s="148">
        <v>44121622</v>
      </c>
      <c r="C691" s="148">
        <v>29901</v>
      </c>
      <c r="D691" s="149" t="s">
        <v>417</v>
      </c>
      <c r="E691" s="148">
        <v>30</v>
      </c>
      <c r="F691" s="148" t="s">
        <v>73</v>
      </c>
      <c r="G691" s="342">
        <v>21923</v>
      </c>
      <c r="H691" s="150" t="s">
        <v>19</v>
      </c>
      <c r="I691" s="148" t="s">
        <v>338</v>
      </c>
      <c r="J691" s="37"/>
      <c r="K691" s="128"/>
    </row>
    <row r="692" spans="1:11" ht="45" x14ac:dyDescent="0.25">
      <c r="A692" s="454">
        <v>17501</v>
      </c>
      <c r="B692" s="148">
        <v>44121704</v>
      </c>
      <c r="C692" s="148">
        <v>29901</v>
      </c>
      <c r="D692" s="149" t="s">
        <v>59</v>
      </c>
      <c r="E692" s="148">
        <v>445</v>
      </c>
      <c r="F692" s="148" t="s">
        <v>53</v>
      </c>
      <c r="G692" s="342">
        <v>25000</v>
      </c>
      <c r="H692" s="150" t="s">
        <v>19</v>
      </c>
      <c r="I692" s="148" t="s">
        <v>338</v>
      </c>
      <c r="J692" s="37"/>
      <c r="K692" s="128"/>
    </row>
    <row r="693" spans="1:11" x14ac:dyDescent="0.25">
      <c r="A693" s="454">
        <v>17501</v>
      </c>
      <c r="B693" s="148">
        <v>44121708</v>
      </c>
      <c r="C693" s="148">
        <v>29901</v>
      </c>
      <c r="D693" s="149" t="s">
        <v>66</v>
      </c>
      <c r="E693" s="148">
        <v>40</v>
      </c>
      <c r="F693" s="148" t="s">
        <v>53</v>
      </c>
      <c r="G693" s="342">
        <v>25000</v>
      </c>
      <c r="H693" s="150" t="s">
        <v>19</v>
      </c>
      <c r="I693" s="148" t="s">
        <v>338</v>
      </c>
      <c r="J693" s="37"/>
      <c r="K693" s="128"/>
    </row>
    <row r="694" spans="1:11" x14ac:dyDescent="0.25">
      <c r="A694" s="454">
        <v>17501</v>
      </c>
      <c r="B694" s="148">
        <v>44121902</v>
      </c>
      <c r="C694" s="148">
        <v>29901</v>
      </c>
      <c r="D694" s="149" t="s">
        <v>70</v>
      </c>
      <c r="E694" s="148">
        <v>230</v>
      </c>
      <c r="F694" s="148" t="s">
        <v>53</v>
      </c>
      <c r="G694" s="342">
        <v>25000</v>
      </c>
      <c r="H694" s="150" t="s">
        <v>19</v>
      </c>
      <c r="I694" s="148" t="s">
        <v>338</v>
      </c>
      <c r="J694" s="37"/>
      <c r="K694" s="128"/>
    </row>
    <row r="695" spans="1:11" x14ac:dyDescent="0.25">
      <c r="A695" s="454">
        <v>17501</v>
      </c>
      <c r="B695" s="148">
        <v>44121618</v>
      </c>
      <c r="C695" s="148">
        <v>29901</v>
      </c>
      <c r="D695" s="149" t="s">
        <v>105</v>
      </c>
      <c r="E695" s="148">
        <v>24</v>
      </c>
      <c r="F695" s="148" t="s">
        <v>24</v>
      </c>
      <c r="G695" s="342">
        <v>25000</v>
      </c>
      <c r="H695" s="150" t="s">
        <v>19</v>
      </c>
      <c r="I695" s="148" t="s">
        <v>338</v>
      </c>
      <c r="J695" s="37"/>
      <c r="K695" s="128"/>
    </row>
    <row r="696" spans="1:11" x14ac:dyDescent="0.25">
      <c r="A696" s="454">
        <v>17501</v>
      </c>
      <c r="B696" s="148">
        <v>55121614</v>
      </c>
      <c r="C696" s="148">
        <v>29901</v>
      </c>
      <c r="D696" s="149" t="s">
        <v>71</v>
      </c>
      <c r="E696" s="148">
        <v>200</v>
      </c>
      <c r="F696" s="148" t="s">
        <v>24</v>
      </c>
      <c r="G696" s="342">
        <v>25000</v>
      </c>
      <c r="H696" s="150" t="s">
        <v>19</v>
      </c>
      <c r="I696" s="148" t="s">
        <v>338</v>
      </c>
      <c r="J696" s="37"/>
      <c r="K696" s="128"/>
    </row>
    <row r="697" spans="1:11" x14ac:dyDescent="0.25">
      <c r="A697" s="454">
        <v>17501</v>
      </c>
      <c r="B697" s="148">
        <v>55121616</v>
      </c>
      <c r="C697" s="148">
        <v>29901</v>
      </c>
      <c r="D697" s="149" t="s">
        <v>72</v>
      </c>
      <c r="E697" s="148">
        <v>240</v>
      </c>
      <c r="F697" s="148" t="s">
        <v>24</v>
      </c>
      <c r="G697" s="342">
        <v>25000</v>
      </c>
      <c r="H697" s="150" t="s">
        <v>19</v>
      </c>
      <c r="I697" s="148" t="s">
        <v>338</v>
      </c>
      <c r="J697" s="37"/>
      <c r="K697" s="128"/>
    </row>
    <row r="698" spans="1:11" x14ac:dyDescent="0.25">
      <c r="A698" s="454">
        <v>17501</v>
      </c>
      <c r="B698" s="148">
        <v>60121518</v>
      </c>
      <c r="C698" s="148">
        <v>29901</v>
      </c>
      <c r="D698" s="149" t="s">
        <v>80</v>
      </c>
      <c r="E698" s="148">
        <v>30</v>
      </c>
      <c r="F698" s="148" t="s">
        <v>53</v>
      </c>
      <c r="G698" s="342">
        <v>25000</v>
      </c>
      <c r="H698" s="150" t="s">
        <v>19</v>
      </c>
      <c r="I698" s="148" t="s">
        <v>338</v>
      </c>
      <c r="J698" s="37"/>
      <c r="K698" s="128"/>
    </row>
    <row r="699" spans="1:11" x14ac:dyDescent="0.25">
      <c r="A699" s="454">
        <v>17501</v>
      </c>
      <c r="B699" s="148">
        <v>44122104</v>
      </c>
      <c r="C699" s="148">
        <v>29901</v>
      </c>
      <c r="D699" s="149" t="s">
        <v>81</v>
      </c>
      <c r="E699" s="148">
        <v>50</v>
      </c>
      <c r="F699" s="148" t="s">
        <v>53</v>
      </c>
      <c r="G699" s="342">
        <v>25000</v>
      </c>
      <c r="H699" s="150" t="s">
        <v>19</v>
      </c>
      <c r="I699" s="148" t="s">
        <v>336</v>
      </c>
      <c r="J699" s="37"/>
      <c r="K699" s="128"/>
    </row>
    <row r="700" spans="1:11" x14ac:dyDescent="0.25">
      <c r="A700" s="454">
        <v>17501</v>
      </c>
      <c r="B700" s="148">
        <v>44121615</v>
      </c>
      <c r="C700" s="148">
        <v>29901</v>
      </c>
      <c r="D700" s="149" t="s">
        <v>425</v>
      </c>
      <c r="E700" s="148">
        <v>20</v>
      </c>
      <c r="F700" s="148" t="s">
        <v>24</v>
      </c>
      <c r="G700" s="342">
        <v>25000</v>
      </c>
      <c r="H700" s="150" t="s">
        <v>19</v>
      </c>
      <c r="I700" s="148" t="s">
        <v>338</v>
      </c>
      <c r="J700" s="37"/>
      <c r="K700" s="128"/>
    </row>
    <row r="701" spans="1:11" x14ac:dyDescent="0.25">
      <c r="A701" s="454">
        <v>17501</v>
      </c>
      <c r="B701" s="148">
        <v>44101716</v>
      </c>
      <c r="C701" s="148">
        <v>29901</v>
      </c>
      <c r="D701" s="149" t="s">
        <v>65</v>
      </c>
      <c r="E701" s="148">
        <v>10</v>
      </c>
      <c r="F701" s="148" t="s">
        <v>24</v>
      </c>
      <c r="G701" s="342">
        <v>25000</v>
      </c>
      <c r="H701" s="150" t="s">
        <v>19</v>
      </c>
      <c r="I701" s="148" t="s">
        <v>338</v>
      </c>
      <c r="J701" s="37"/>
      <c r="K701" s="128"/>
    </row>
    <row r="702" spans="1:11" x14ac:dyDescent="0.25">
      <c r="A702" s="456">
        <v>17501</v>
      </c>
      <c r="B702" s="161">
        <v>44121619</v>
      </c>
      <c r="C702" s="161">
        <v>29901</v>
      </c>
      <c r="D702" s="162" t="s">
        <v>102</v>
      </c>
      <c r="E702" s="161">
        <v>110</v>
      </c>
      <c r="F702" s="161" t="s">
        <v>24</v>
      </c>
      <c r="G702" s="342">
        <v>25000</v>
      </c>
      <c r="H702" s="163" t="s">
        <v>19</v>
      </c>
      <c r="I702" s="161" t="s">
        <v>336</v>
      </c>
      <c r="J702" s="37"/>
      <c r="K702" s="128"/>
    </row>
    <row r="703" spans="1:11" x14ac:dyDescent="0.25">
      <c r="A703" s="456">
        <v>17501</v>
      </c>
      <c r="B703" s="161">
        <v>44103503</v>
      </c>
      <c r="C703" s="161">
        <v>29901</v>
      </c>
      <c r="D703" s="162" t="s">
        <v>424</v>
      </c>
      <c r="E703" s="161">
        <v>25</v>
      </c>
      <c r="F703" s="161" t="s">
        <v>24</v>
      </c>
      <c r="G703" s="348">
        <v>15000</v>
      </c>
      <c r="H703" s="163" t="s">
        <v>19</v>
      </c>
      <c r="I703" s="161" t="s">
        <v>336</v>
      </c>
      <c r="J703" s="37"/>
      <c r="K703" s="128"/>
    </row>
    <row r="704" spans="1:11" x14ac:dyDescent="0.25">
      <c r="A704" s="454">
        <v>17501</v>
      </c>
      <c r="B704" s="148">
        <v>44101809</v>
      </c>
      <c r="C704" s="148">
        <v>29901</v>
      </c>
      <c r="D704" s="149" t="s">
        <v>426</v>
      </c>
      <c r="E704" s="148">
        <v>10</v>
      </c>
      <c r="F704" s="148" t="s">
        <v>24</v>
      </c>
      <c r="G704" s="349">
        <v>30000</v>
      </c>
      <c r="H704" s="150" t="s">
        <v>19</v>
      </c>
      <c r="I704" s="161" t="s">
        <v>336</v>
      </c>
      <c r="J704" s="128"/>
      <c r="K704" s="128"/>
    </row>
    <row r="705" spans="1:13" ht="30" x14ac:dyDescent="0.25">
      <c r="A705" s="456">
        <v>17501</v>
      </c>
      <c r="B705" s="161">
        <v>44122012</v>
      </c>
      <c r="C705" s="161">
        <v>29901</v>
      </c>
      <c r="D705" s="162" t="s">
        <v>103</v>
      </c>
      <c r="E705" s="161">
        <v>60</v>
      </c>
      <c r="F705" s="161" t="s">
        <v>24</v>
      </c>
      <c r="G705" s="347">
        <v>30000</v>
      </c>
      <c r="H705" s="163" t="s">
        <v>19</v>
      </c>
      <c r="I705" s="161" t="s">
        <v>336</v>
      </c>
      <c r="J705" s="37"/>
      <c r="K705" s="128"/>
    </row>
    <row r="706" spans="1:13" ht="30" x14ac:dyDescent="0.25">
      <c r="A706" s="456">
        <v>17501</v>
      </c>
      <c r="B706" s="161">
        <v>44122104</v>
      </c>
      <c r="C706" s="161">
        <v>29901</v>
      </c>
      <c r="D706" s="162" t="s">
        <v>77</v>
      </c>
      <c r="E706" s="161">
        <v>660</v>
      </c>
      <c r="F706" s="161" t="s">
        <v>76</v>
      </c>
      <c r="G706" s="347">
        <f>127000-100000</f>
        <v>27000</v>
      </c>
      <c r="H706" s="163" t="s">
        <v>19</v>
      </c>
      <c r="I706" s="148" t="s">
        <v>338</v>
      </c>
      <c r="J706" s="37"/>
      <c r="K706" s="128"/>
    </row>
    <row r="707" spans="1:13" x14ac:dyDescent="0.25">
      <c r="A707" s="456">
        <v>17501</v>
      </c>
      <c r="B707" s="161">
        <v>44122106</v>
      </c>
      <c r="C707" s="161">
        <v>29901</v>
      </c>
      <c r="D707" s="162" t="s">
        <v>78</v>
      </c>
      <c r="E707" s="161">
        <v>35</v>
      </c>
      <c r="F707" s="161" t="s">
        <v>79</v>
      </c>
      <c r="G707" s="347">
        <v>12500</v>
      </c>
      <c r="H707" s="163" t="s">
        <v>19</v>
      </c>
      <c r="I707" s="148" t="s">
        <v>338</v>
      </c>
      <c r="J707" s="37"/>
      <c r="K707" s="128"/>
    </row>
    <row r="708" spans="1:13" x14ac:dyDescent="0.25">
      <c r="A708" s="456">
        <v>17501</v>
      </c>
      <c r="B708" s="161">
        <v>44122107</v>
      </c>
      <c r="C708" s="161">
        <v>29901</v>
      </c>
      <c r="D708" s="162" t="s">
        <v>63</v>
      </c>
      <c r="E708" s="161">
        <v>305</v>
      </c>
      <c r="F708" s="161" t="s">
        <v>53</v>
      </c>
      <c r="G708" s="347">
        <v>50000</v>
      </c>
      <c r="H708" s="163" t="s">
        <v>19</v>
      </c>
      <c r="I708" s="148" t="s">
        <v>338</v>
      </c>
      <c r="J708" s="37"/>
      <c r="K708" s="128"/>
    </row>
    <row r="709" spans="1:13" ht="30" x14ac:dyDescent="0.25">
      <c r="A709" s="456">
        <v>17501</v>
      </c>
      <c r="B709" s="161">
        <v>44122118</v>
      </c>
      <c r="C709" s="161">
        <v>29901</v>
      </c>
      <c r="D709" s="162" t="s">
        <v>61</v>
      </c>
      <c r="E709" s="161">
        <v>319</v>
      </c>
      <c r="F709" s="161" t="s">
        <v>53</v>
      </c>
      <c r="G709" s="347">
        <v>35000</v>
      </c>
      <c r="H709" s="163" t="s">
        <v>19</v>
      </c>
      <c r="I709" s="148" t="s">
        <v>338</v>
      </c>
      <c r="J709" s="37"/>
      <c r="K709" s="128"/>
    </row>
    <row r="710" spans="1:13" x14ac:dyDescent="0.25">
      <c r="A710" s="456">
        <v>17501</v>
      </c>
      <c r="B710" s="161">
        <v>44121628</v>
      </c>
      <c r="C710" s="161">
        <v>29901</v>
      </c>
      <c r="D710" s="162" t="s">
        <v>427</v>
      </c>
      <c r="E710" s="161">
        <v>24</v>
      </c>
      <c r="F710" s="161" t="s">
        <v>24</v>
      </c>
      <c r="G710" s="347">
        <v>35000</v>
      </c>
      <c r="H710" s="163" t="s">
        <v>19</v>
      </c>
      <c r="I710" s="148" t="s">
        <v>338</v>
      </c>
      <c r="J710" s="37"/>
      <c r="K710" s="128"/>
    </row>
    <row r="711" spans="1:13" x14ac:dyDescent="0.25">
      <c r="A711" s="454">
        <v>17501</v>
      </c>
      <c r="B711" s="148">
        <v>44121605</v>
      </c>
      <c r="C711" s="148">
        <v>29901</v>
      </c>
      <c r="D711" s="149" t="s">
        <v>428</v>
      </c>
      <c r="E711" s="148">
        <v>10</v>
      </c>
      <c r="F711" s="148" t="s">
        <v>24</v>
      </c>
      <c r="G711" s="342">
        <v>9800</v>
      </c>
      <c r="H711" s="150" t="s">
        <v>19</v>
      </c>
      <c r="I711" s="29" t="s">
        <v>335</v>
      </c>
      <c r="J711" s="128"/>
      <c r="K711" s="128"/>
    </row>
    <row r="712" spans="1:13" x14ac:dyDescent="0.25">
      <c r="A712" s="454">
        <v>17501</v>
      </c>
      <c r="B712" s="148">
        <v>44121636</v>
      </c>
      <c r="C712" s="148">
        <v>29901</v>
      </c>
      <c r="D712" s="149" t="s">
        <v>429</v>
      </c>
      <c r="E712" s="148">
        <v>7</v>
      </c>
      <c r="F712" s="148" t="s">
        <v>24</v>
      </c>
      <c r="G712" s="342">
        <v>73200</v>
      </c>
      <c r="H712" s="150" t="s">
        <v>19</v>
      </c>
      <c r="I712" s="29" t="s">
        <v>335</v>
      </c>
      <c r="J712" s="128"/>
      <c r="K712" s="168"/>
    </row>
    <row r="713" spans="1:13" x14ac:dyDescent="0.25">
      <c r="A713" s="456">
        <v>17501</v>
      </c>
      <c r="B713" s="161">
        <v>44111912</v>
      </c>
      <c r="C713" s="161">
        <v>29901</v>
      </c>
      <c r="D713" s="162" t="s">
        <v>430</v>
      </c>
      <c r="E713" s="161">
        <v>12</v>
      </c>
      <c r="F713" s="161" t="s">
        <v>24</v>
      </c>
      <c r="G713" s="347">
        <v>35000</v>
      </c>
      <c r="H713" s="163" t="s">
        <v>19</v>
      </c>
      <c r="I713" s="148" t="s">
        <v>338</v>
      </c>
      <c r="J713" s="37"/>
      <c r="K713" s="128"/>
    </row>
    <row r="714" spans="1:13" x14ac:dyDescent="0.25">
      <c r="A714" s="454">
        <v>17501</v>
      </c>
      <c r="B714" s="148">
        <v>44121705</v>
      </c>
      <c r="C714" s="148">
        <v>29901</v>
      </c>
      <c r="D714" s="149" t="s">
        <v>69</v>
      </c>
      <c r="E714" s="148">
        <v>30</v>
      </c>
      <c r="F714" s="148" t="s">
        <v>24</v>
      </c>
      <c r="G714" s="342">
        <v>30000</v>
      </c>
      <c r="H714" s="150" t="s">
        <v>19</v>
      </c>
      <c r="I714" s="148" t="s">
        <v>338</v>
      </c>
      <c r="J714" s="37"/>
      <c r="K714" s="128"/>
    </row>
    <row r="715" spans="1:13" x14ac:dyDescent="0.25">
      <c r="A715" s="460">
        <v>17502</v>
      </c>
      <c r="B715" s="148">
        <v>24121508</v>
      </c>
      <c r="C715" s="148">
        <v>29901</v>
      </c>
      <c r="D715" s="149"/>
      <c r="E715" s="148">
        <v>15</v>
      </c>
      <c r="F715" s="148" t="s">
        <v>700</v>
      </c>
      <c r="G715" s="342">
        <v>500000</v>
      </c>
      <c r="H715" s="150" t="s">
        <v>19</v>
      </c>
      <c r="I715" s="148" t="s">
        <v>606</v>
      </c>
      <c r="J715" s="37"/>
      <c r="K715" s="128"/>
      <c r="M715" s="335">
        <f>+G715</f>
        <v>500000</v>
      </c>
    </row>
    <row r="716" spans="1:13" x14ac:dyDescent="0.25">
      <c r="A716" s="325"/>
      <c r="B716" s="30"/>
      <c r="C716" s="30"/>
      <c r="D716" s="74"/>
      <c r="E716" s="30"/>
      <c r="F716" s="30"/>
      <c r="G716" s="341"/>
      <c r="H716" s="32"/>
      <c r="I716" s="38"/>
    </row>
    <row r="717" spans="1:13" ht="33" customHeight="1" x14ac:dyDescent="0.25">
      <c r="A717" s="81">
        <v>169</v>
      </c>
      <c r="B717" s="81"/>
      <c r="C717" s="96">
        <v>29902</v>
      </c>
      <c r="D717" s="100" t="s">
        <v>116</v>
      </c>
      <c r="E717" s="81"/>
      <c r="F717" s="81"/>
      <c r="G717" s="350">
        <f>SUM(G718:G729)</f>
        <v>8135059</v>
      </c>
      <c r="H717" s="82" t="s">
        <v>19</v>
      </c>
      <c r="I717" s="81"/>
      <c r="J717" s="44">
        <v>1933167</v>
      </c>
    </row>
    <row r="718" spans="1:13" x14ac:dyDescent="0.25">
      <c r="A718" s="325">
        <v>169</v>
      </c>
      <c r="B718" s="30">
        <v>46182001</v>
      </c>
      <c r="C718" s="30">
        <v>29902</v>
      </c>
      <c r="D718" s="72" t="s">
        <v>138</v>
      </c>
      <c r="E718" s="30">
        <v>200</v>
      </c>
      <c r="F718" s="30" t="s">
        <v>24</v>
      </c>
      <c r="G718" s="341">
        <v>500000</v>
      </c>
      <c r="H718" s="333">
        <v>1</v>
      </c>
      <c r="I718" s="38" t="s">
        <v>339</v>
      </c>
    </row>
    <row r="719" spans="1:13" x14ac:dyDescent="0.25">
      <c r="A719" s="325">
        <v>169</v>
      </c>
      <c r="B719" s="30">
        <v>46181702</v>
      </c>
      <c r="C719" s="30">
        <v>29902</v>
      </c>
      <c r="D719" s="72" t="s">
        <v>139</v>
      </c>
      <c r="E719" s="30">
        <v>100</v>
      </c>
      <c r="F719" s="30" t="s">
        <v>24</v>
      </c>
      <c r="G719" s="341">
        <v>500000</v>
      </c>
      <c r="H719" s="333">
        <v>1</v>
      </c>
      <c r="I719" s="38" t="s">
        <v>339</v>
      </c>
      <c r="M719" s="335"/>
    </row>
    <row r="720" spans="1:13" x14ac:dyDescent="0.25">
      <c r="A720" s="325">
        <v>169</v>
      </c>
      <c r="B720" s="30">
        <v>46181541</v>
      </c>
      <c r="C720" s="30">
        <v>29902</v>
      </c>
      <c r="D720" s="72" t="s">
        <v>140</v>
      </c>
      <c r="E720" s="30">
        <v>15</v>
      </c>
      <c r="F720" s="30" t="s">
        <v>53</v>
      </c>
      <c r="G720" s="341">
        <v>500000</v>
      </c>
      <c r="H720" s="333">
        <v>1</v>
      </c>
      <c r="I720" s="38" t="s">
        <v>339</v>
      </c>
      <c r="M720" s="335"/>
    </row>
    <row r="721" spans="1:14" x14ac:dyDescent="0.25">
      <c r="A721" s="329">
        <v>169</v>
      </c>
      <c r="B721" s="30" t="s">
        <v>227</v>
      </c>
      <c r="C721" s="30">
        <v>29902</v>
      </c>
      <c r="D721" s="74" t="s">
        <v>117</v>
      </c>
      <c r="E721" s="30">
        <v>30</v>
      </c>
      <c r="F721" s="30" t="s">
        <v>220</v>
      </c>
      <c r="G721" s="341">
        <v>280948</v>
      </c>
      <c r="H721" s="35" t="s">
        <v>19</v>
      </c>
      <c r="I721" s="38" t="s">
        <v>339</v>
      </c>
      <c r="M721" s="335">
        <f>SUM(G718:G722)</f>
        <v>2008948</v>
      </c>
    </row>
    <row r="722" spans="1:14" x14ac:dyDescent="0.25">
      <c r="A722" s="329">
        <v>169</v>
      </c>
      <c r="B722" s="30" t="s">
        <v>227</v>
      </c>
      <c r="C722" s="30">
        <v>29902</v>
      </c>
      <c r="D722" s="74" t="s">
        <v>228</v>
      </c>
      <c r="E722" s="30">
        <v>50</v>
      </c>
      <c r="F722" s="30" t="s">
        <v>220</v>
      </c>
      <c r="G722" s="341">
        <v>228000</v>
      </c>
      <c r="H722" s="35" t="s">
        <v>19</v>
      </c>
      <c r="I722" s="38" t="s">
        <v>339</v>
      </c>
    </row>
    <row r="723" spans="1:14" x14ac:dyDescent="0.25">
      <c r="A723" s="454">
        <v>17501</v>
      </c>
      <c r="B723" s="148">
        <v>42281912</v>
      </c>
      <c r="C723" s="29">
        <v>29902</v>
      </c>
      <c r="D723" s="158" t="s">
        <v>117</v>
      </c>
      <c r="E723" s="29">
        <v>30</v>
      </c>
      <c r="F723" s="29" t="s">
        <v>431</v>
      </c>
      <c r="G723" s="351">
        <f>100000+600000</f>
        <v>700000</v>
      </c>
      <c r="H723" s="150" t="s">
        <v>19</v>
      </c>
      <c r="I723" s="29" t="s">
        <v>335</v>
      </c>
      <c r="M723" s="91">
        <f>SUM(G723:G729)</f>
        <v>6126111</v>
      </c>
    </row>
    <row r="724" spans="1:14" x14ac:dyDescent="0.25">
      <c r="A724" s="454">
        <v>17501</v>
      </c>
      <c r="B724" s="148">
        <v>42132203</v>
      </c>
      <c r="C724" s="29">
        <v>29902</v>
      </c>
      <c r="D724" s="158" t="s">
        <v>432</v>
      </c>
      <c r="E724" s="29">
        <v>100</v>
      </c>
      <c r="F724" s="29" t="s">
        <v>73</v>
      </c>
      <c r="G724" s="351">
        <v>1000000</v>
      </c>
      <c r="H724" s="150" t="s">
        <v>19</v>
      </c>
      <c r="I724" s="148" t="s">
        <v>338</v>
      </c>
      <c r="N724" s="335"/>
    </row>
    <row r="725" spans="1:14" x14ac:dyDescent="0.25">
      <c r="A725" s="454">
        <v>17501</v>
      </c>
      <c r="B725" s="148">
        <v>42131713</v>
      </c>
      <c r="C725" s="29">
        <v>29902</v>
      </c>
      <c r="D725" s="158" t="s">
        <v>433</v>
      </c>
      <c r="E725" s="29">
        <v>200</v>
      </c>
      <c r="F725" s="29" t="s">
        <v>24</v>
      </c>
      <c r="G725" s="351">
        <f>2500000-1000000</f>
        <v>1500000</v>
      </c>
      <c r="H725" s="150" t="s">
        <v>19</v>
      </c>
      <c r="I725" s="29" t="s">
        <v>335</v>
      </c>
    </row>
    <row r="726" spans="1:14" x14ac:dyDescent="0.25">
      <c r="A726" s="454">
        <v>17501</v>
      </c>
      <c r="B726" s="148">
        <v>46181702</v>
      </c>
      <c r="C726" s="38">
        <v>29902</v>
      </c>
      <c r="D726" s="166" t="s">
        <v>139</v>
      </c>
      <c r="E726" s="38">
        <v>100</v>
      </c>
      <c r="F726" s="38" t="s">
        <v>24</v>
      </c>
      <c r="G726" s="352">
        <v>1500000</v>
      </c>
      <c r="H726" s="150" t="s">
        <v>19</v>
      </c>
      <c r="I726" s="29" t="s">
        <v>335</v>
      </c>
    </row>
    <row r="727" spans="1:14" x14ac:dyDescent="0.25">
      <c r="A727" s="454">
        <v>17501</v>
      </c>
      <c r="B727" s="148">
        <v>46181541</v>
      </c>
      <c r="C727" s="38">
        <v>29902</v>
      </c>
      <c r="D727" s="166" t="s">
        <v>140</v>
      </c>
      <c r="E727" s="38">
        <v>15</v>
      </c>
      <c r="F727" s="38" t="s">
        <v>53</v>
      </c>
      <c r="G727" s="352">
        <v>850000</v>
      </c>
      <c r="H727" s="150" t="s">
        <v>19</v>
      </c>
      <c r="I727" s="29" t="s">
        <v>335</v>
      </c>
    </row>
    <row r="728" spans="1:14" x14ac:dyDescent="0.25">
      <c r="A728" s="454">
        <v>17501</v>
      </c>
      <c r="B728" s="148" t="s">
        <v>434</v>
      </c>
      <c r="C728" s="148">
        <v>29905</v>
      </c>
      <c r="D728" s="153" t="s">
        <v>435</v>
      </c>
      <c r="E728" s="148">
        <v>1000</v>
      </c>
      <c r="F728" s="148" t="s">
        <v>24</v>
      </c>
      <c r="G728" s="342">
        <v>500000</v>
      </c>
      <c r="H728" s="150" t="s">
        <v>19</v>
      </c>
      <c r="I728" s="29" t="s">
        <v>335</v>
      </c>
    </row>
    <row r="729" spans="1:14" x14ac:dyDescent="0.25">
      <c r="A729" s="454">
        <v>17501</v>
      </c>
      <c r="B729" s="148">
        <v>42281912</v>
      </c>
      <c r="C729" s="38">
        <v>29902</v>
      </c>
      <c r="D729" s="166" t="s">
        <v>436</v>
      </c>
      <c r="E729" s="38">
        <v>50</v>
      </c>
      <c r="F729" s="38" t="s">
        <v>431</v>
      </c>
      <c r="G729" s="352">
        <v>76111</v>
      </c>
      <c r="H729" s="163" t="s">
        <v>19</v>
      </c>
      <c r="I729" s="29" t="s">
        <v>335</v>
      </c>
    </row>
    <row r="730" spans="1:14" x14ac:dyDescent="0.25">
      <c r="A730" s="329"/>
      <c r="B730" s="30"/>
      <c r="C730" s="30"/>
      <c r="D730" s="74"/>
      <c r="E730" s="30"/>
      <c r="F730" s="30"/>
      <c r="G730" s="341"/>
      <c r="H730" s="35"/>
      <c r="I730" s="38"/>
    </row>
    <row r="731" spans="1:14" x14ac:dyDescent="0.25">
      <c r="A731" s="81">
        <v>169</v>
      </c>
      <c r="B731" s="81"/>
      <c r="C731" s="96">
        <v>29903</v>
      </c>
      <c r="D731" s="100" t="s">
        <v>82</v>
      </c>
      <c r="E731" s="81"/>
      <c r="F731" s="81"/>
      <c r="G731" s="344">
        <f>SUM(G732:G798)</f>
        <v>6247324</v>
      </c>
      <c r="H731" s="82" t="s">
        <v>19</v>
      </c>
      <c r="I731" s="81"/>
      <c r="J731" s="44">
        <v>1500000</v>
      </c>
      <c r="M731" s="463"/>
    </row>
    <row r="732" spans="1:14" x14ac:dyDescent="0.25">
      <c r="A732" s="325">
        <v>169</v>
      </c>
      <c r="B732" s="30">
        <v>14111507</v>
      </c>
      <c r="C732" s="30">
        <v>29903</v>
      </c>
      <c r="D732" s="28" t="s">
        <v>83</v>
      </c>
      <c r="E732" s="30">
        <v>100</v>
      </c>
      <c r="F732" s="30" t="s">
        <v>84</v>
      </c>
      <c r="G732" s="341">
        <v>200000</v>
      </c>
      <c r="H732" s="32" t="s">
        <v>19</v>
      </c>
      <c r="I732" s="68" t="s">
        <v>337</v>
      </c>
      <c r="L732" s="39">
        <f>SUM(L733:L758)</f>
        <v>815408</v>
      </c>
      <c r="M732" s="335"/>
    </row>
    <row r="733" spans="1:14" x14ac:dyDescent="0.25">
      <c r="A733" s="325">
        <v>169</v>
      </c>
      <c r="B733" s="30">
        <v>44122017</v>
      </c>
      <c r="C733" s="30">
        <v>29903</v>
      </c>
      <c r="D733" s="28" t="s">
        <v>85</v>
      </c>
      <c r="E733" s="30">
        <v>5</v>
      </c>
      <c r="F733" s="30" t="s">
        <v>60</v>
      </c>
      <c r="G733" s="341">
        <f>30000-20842</f>
        <v>9158</v>
      </c>
      <c r="H733" s="32" t="s">
        <v>19</v>
      </c>
      <c r="I733" s="68" t="s">
        <v>337</v>
      </c>
      <c r="M733" s="335">
        <f>SUM(G732:G758)</f>
        <v>1558800</v>
      </c>
    </row>
    <row r="734" spans="1:14" x14ac:dyDescent="0.25">
      <c r="A734" s="325">
        <v>169</v>
      </c>
      <c r="B734" s="30">
        <v>44112011</v>
      </c>
      <c r="C734" s="30">
        <v>29903</v>
      </c>
      <c r="D734" s="28" t="s">
        <v>86</v>
      </c>
      <c r="E734" s="30">
        <v>20</v>
      </c>
      <c r="F734" s="30" t="s">
        <v>60</v>
      </c>
      <c r="G734" s="341">
        <v>53800</v>
      </c>
      <c r="H734" s="32" t="s">
        <v>19</v>
      </c>
      <c r="I734" s="68" t="s">
        <v>337</v>
      </c>
      <c r="L734" s="39">
        <v>50000</v>
      </c>
    </row>
    <row r="735" spans="1:14" x14ac:dyDescent="0.25">
      <c r="A735" s="325">
        <v>169</v>
      </c>
      <c r="B735" s="30">
        <v>44121507</v>
      </c>
      <c r="C735" s="30">
        <v>29903</v>
      </c>
      <c r="D735" s="28" t="s">
        <v>87</v>
      </c>
      <c r="E735" s="30">
        <v>12</v>
      </c>
      <c r="F735" s="30" t="s">
        <v>88</v>
      </c>
      <c r="G735" s="341">
        <v>10000</v>
      </c>
      <c r="H735" s="32" t="s">
        <v>19</v>
      </c>
      <c r="I735" s="68" t="s">
        <v>337</v>
      </c>
    </row>
    <row r="736" spans="1:14" x14ac:dyDescent="0.25">
      <c r="A736" s="325">
        <v>169</v>
      </c>
      <c r="B736" s="30">
        <v>44121506</v>
      </c>
      <c r="C736" s="30">
        <v>29903</v>
      </c>
      <c r="D736" s="28" t="s">
        <v>89</v>
      </c>
      <c r="E736" s="30">
        <v>25</v>
      </c>
      <c r="F736" s="30" t="s">
        <v>24</v>
      </c>
      <c r="G736" s="341">
        <v>10000</v>
      </c>
      <c r="H736" s="32" t="s">
        <v>19</v>
      </c>
      <c r="I736" s="68" t="s">
        <v>337</v>
      </c>
    </row>
    <row r="737" spans="1:12" x14ac:dyDescent="0.25">
      <c r="A737" s="325">
        <v>169</v>
      </c>
      <c r="B737" s="30">
        <v>44122011</v>
      </c>
      <c r="C737" s="30">
        <v>29903</v>
      </c>
      <c r="D737" s="28" t="s">
        <v>90</v>
      </c>
      <c r="E737" s="30">
        <v>24</v>
      </c>
      <c r="F737" s="30" t="s">
        <v>24</v>
      </c>
      <c r="G737" s="341">
        <v>12000</v>
      </c>
      <c r="H737" s="32" t="s">
        <v>19</v>
      </c>
      <c r="I737" s="68" t="s">
        <v>337</v>
      </c>
    </row>
    <row r="738" spans="1:12" x14ac:dyDescent="0.25">
      <c r="A738" s="325">
        <v>169</v>
      </c>
      <c r="B738" s="30">
        <v>44112005</v>
      </c>
      <c r="C738" s="30">
        <v>29903</v>
      </c>
      <c r="D738" s="28" t="s">
        <v>91</v>
      </c>
      <c r="E738" s="30">
        <v>55</v>
      </c>
      <c r="F738" s="30" t="s">
        <v>24</v>
      </c>
      <c r="G738" s="341">
        <v>40000</v>
      </c>
      <c r="H738" s="32" t="s">
        <v>19</v>
      </c>
      <c r="I738" s="68" t="s">
        <v>337</v>
      </c>
    </row>
    <row r="739" spans="1:12" x14ac:dyDescent="0.25">
      <c r="A739" s="325">
        <v>169</v>
      </c>
      <c r="B739" s="30">
        <v>14111514</v>
      </c>
      <c r="C739" s="30">
        <v>29903</v>
      </c>
      <c r="D739" s="28" t="s">
        <v>92</v>
      </c>
      <c r="E739" s="30">
        <v>65</v>
      </c>
      <c r="F739" s="30" t="s">
        <v>24</v>
      </c>
      <c r="G739" s="341">
        <v>40500</v>
      </c>
      <c r="H739" s="32" t="s">
        <v>19</v>
      </c>
      <c r="I739" s="68" t="s">
        <v>337</v>
      </c>
    </row>
    <row r="740" spans="1:12" x14ac:dyDescent="0.25">
      <c r="A740" s="325">
        <v>169</v>
      </c>
      <c r="B740" s="30">
        <v>14111610</v>
      </c>
      <c r="C740" s="30">
        <v>29903</v>
      </c>
      <c r="D740" s="28" t="s">
        <v>93</v>
      </c>
      <c r="E740" s="30">
        <v>23</v>
      </c>
      <c r="F740" s="30" t="s">
        <v>88</v>
      </c>
      <c r="G740" s="341">
        <v>8000</v>
      </c>
      <c r="H740" s="32" t="s">
        <v>19</v>
      </c>
      <c r="I740" s="68" t="s">
        <v>337</v>
      </c>
    </row>
    <row r="741" spans="1:12" x14ac:dyDescent="0.25">
      <c r="A741" s="325">
        <v>169</v>
      </c>
      <c r="B741" s="30">
        <v>44112011</v>
      </c>
      <c r="C741" s="30">
        <v>29903</v>
      </c>
      <c r="D741" s="28" t="s">
        <v>86</v>
      </c>
      <c r="E741" s="30">
        <v>64</v>
      </c>
      <c r="F741" s="30" t="s">
        <v>53</v>
      </c>
      <c r="G741" s="341">
        <v>50000</v>
      </c>
      <c r="H741" s="32" t="s">
        <v>19</v>
      </c>
      <c r="I741" s="68" t="s">
        <v>339</v>
      </c>
    </row>
    <row r="742" spans="1:12" x14ac:dyDescent="0.25">
      <c r="A742" s="325">
        <v>169</v>
      </c>
      <c r="B742" s="30">
        <v>44121507</v>
      </c>
      <c r="C742" s="30">
        <v>29903</v>
      </c>
      <c r="D742" s="28" t="s">
        <v>87</v>
      </c>
      <c r="E742" s="30">
        <f>117-26</f>
        <v>91</v>
      </c>
      <c r="F742" s="30" t="s">
        <v>53</v>
      </c>
      <c r="G742" s="341">
        <v>20000</v>
      </c>
      <c r="H742" s="32" t="s">
        <v>19</v>
      </c>
      <c r="I742" s="68" t="s">
        <v>339</v>
      </c>
      <c r="L742" s="39">
        <v>100000</v>
      </c>
    </row>
    <row r="743" spans="1:12" x14ac:dyDescent="0.25">
      <c r="A743" s="325">
        <v>169</v>
      </c>
      <c r="B743" s="30">
        <v>44122010</v>
      </c>
      <c r="C743" s="30">
        <v>29903</v>
      </c>
      <c r="D743" s="28" t="s">
        <v>94</v>
      </c>
      <c r="E743" s="30">
        <v>87</v>
      </c>
      <c r="F743" s="30" t="s">
        <v>53</v>
      </c>
      <c r="G743" s="341">
        <v>20000</v>
      </c>
      <c r="H743" s="32" t="s">
        <v>19</v>
      </c>
      <c r="I743" s="68" t="s">
        <v>339</v>
      </c>
      <c r="L743" s="39">
        <v>85000</v>
      </c>
    </row>
    <row r="744" spans="1:12" x14ac:dyDescent="0.25">
      <c r="A744" s="325">
        <v>169</v>
      </c>
      <c r="B744" s="30">
        <v>44122101</v>
      </c>
      <c r="C744" s="30">
        <v>29903</v>
      </c>
      <c r="D744" s="28" t="s">
        <v>95</v>
      </c>
      <c r="E744" s="30">
        <v>68</v>
      </c>
      <c r="F744" s="30" t="s">
        <v>24</v>
      </c>
      <c r="G744" s="341">
        <v>25280</v>
      </c>
      <c r="H744" s="32" t="s">
        <v>19</v>
      </c>
      <c r="I744" s="68" t="s">
        <v>339</v>
      </c>
    </row>
    <row r="745" spans="1:12" x14ac:dyDescent="0.25">
      <c r="A745" s="325">
        <v>169</v>
      </c>
      <c r="B745" s="30">
        <v>44121506</v>
      </c>
      <c r="C745" s="30">
        <v>29903</v>
      </c>
      <c r="D745" s="28" t="s">
        <v>89</v>
      </c>
      <c r="E745" s="30">
        <v>5</v>
      </c>
      <c r="F745" s="30" t="s">
        <v>53</v>
      </c>
      <c r="G745" s="341">
        <v>10000</v>
      </c>
      <c r="H745" s="32" t="s">
        <v>19</v>
      </c>
      <c r="I745" s="68" t="s">
        <v>339</v>
      </c>
    </row>
    <row r="746" spans="1:12" x14ac:dyDescent="0.25">
      <c r="A746" s="325">
        <v>169</v>
      </c>
      <c r="B746" s="30">
        <v>14111514</v>
      </c>
      <c r="C746" s="30">
        <v>29903</v>
      </c>
      <c r="D746" s="28" t="s">
        <v>92</v>
      </c>
      <c r="E746" s="30">
        <v>120</v>
      </c>
      <c r="F746" s="30" t="s">
        <v>24</v>
      </c>
      <c r="G746" s="341">
        <f>149000-140000</f>
        <v>9000</v>
      </c>
      <c r="H746" s="32" t="s">
        <v>19</v>
      </c>
      <c r="I746" s="69" t="s">
        <v>339</v>
      </c>
      <c r="L746" s="39">
        <v>140000</v>
      </c>
    </row>
    <row r="747" spans="1:12" x14ac:dyDescent="0.25">
      <c r="A747" s="325">
        <v>169</v>
      </c>
      <c r="B747" s="30">
        <v>14111514</v>
      </c>
      <c r="C747" s="30">
        <v>29903</v>
      </c>
      <c r="D747" s="28" t="s">
        <v>92</v>
      </c>
      <c r="E747" s="30">
        <v>54</v>
      </c>
      <c r="F747" s="30" t="s">
        <v>76</v>
      </c>
      <c r="G747" s="341">
        <v>5000</v>
      </c>
      <c r="H747" s="32" t="s">
        <v>19</v>
      </c>
      <c r="I747" s="69" t="s">
        <v>338</v>
      </c>
      <c r="L747" s="39">
        <v>97000</v>
      </c>
    </row>
    <row r="748" spans="1:12" x14ac:dyDescent="0.25">
      <c r="A748" s="325">
        <v>169</v>
      </c>
      <c r="B748" s="30">
        <v>14111519</v>
      </c>
      <c r="C748" s="30">
        <v>29903</v>
      </c>
      <c r="D748" s="28" t="s">
        <v>96</v>
      </c>
      <c r="E748" s="30">
        <v>10</v>
      </c>
      <c r="F748" s="30" t="s">
        <v>73</v>
      </c>
      <c r="G748" s="341">
        <f>59400-50000</f>
        <v>9400</v>
      </c>
      <c r="H748" s="32" t="s">
        <v>19</v>
      </c>
      <c r="I748" s="69" t="s">
        <v>338</v>
      </c>
      <c r="L748" s="39">
        <v>50000</v>
      </c>
    </row>
    <row r="749" spans="1:12" x14ac:dyDescent="0.25">
      <c r="A749" s="325">
        <v>169</v>
      </c>
      <c r="B749" s="30">
        <v>14111610</v>
      </c>
      <c r="C749" s="30">
        <v>29903</v>
      </c>
      <c r="D749" s="28" t="s">
        <v>93</v>
      </c>
      <c r="E749" s="30">
        <v>25</v>
      </c>
      <c r="F749" s="30" t="s">
        <v>97</v>
      </c>
      <c r="G749" s="341">
        <f>35316-28408</f>
        <v>6908</v>
      </c>
      <c r="H749" s="32" t="s">
        <v>19</v>
      </c>
      <c r="I749" s="69" t="s">
        <v>338</v>
      </c>
      <c r="L749" s="39">
        <v>28408</v>
      </c>
    </row>
    <row r="750" spans="1:12" x14ac:dyDescent="0.25">
      <c r="A750" s="325">
        <v>169</v>
      </c>
      <c r="B750" s="30">
        <v>44112005</v>
      </c>
      <c r="C750" s="30">
        <v>29903</v>
      </c>
      <c r="D750" s="28" t="s">
        <v>91</v>
      </c>
      <c r="E750" s="30">
        <v>40</v>
      </c>
      <c r="F750" s="30" t="s">
        <v>76</v>
      </c>
      <c r="G750" s="341">
        <v>25000</v>
      </c>
      <c r="H750" s="32" t="s">
        <v>19</v>
      </c>
      <c r="I750" s="69" t="s">
        <v>338</v>
      </c>
    </row>
    <row r="751" spans="1:12" x14ac:dyDescent="0.25">
      <c r="A751" s="325">
        <v>169</v>
      </c>
      <c r="B751" s="30">
        <v>44112011</v>
      </c>
      <c r="C751" s="30">
        <v>29903</v>
      </c>
      <c r="D751" s="28" t="s">
        <v>86</v>
      </c>
      <c r="E751" s="30">
        <v>115</v>
      </c>
      <c r="F751" s="30" t="s">
        <v>53</v>
      </c>
      <c r="G751" s="341">
        <v>50000</v>
      </c>
      <c r="H751" s="32" t="s">
        <v>19</v>
      </c>
      <c r="I751" s="69" t="s">
        <v>338</v>
      </c>
    </row>
    <row r="752" spans="1:12" x14ac:dyDescent="0.25">
      <c r="A752" s="325">
        <v>169</v>
      </c>
      <c r="B752" s="30">
        <v>44121505</v>
      </c>
      <c r="C752" s="30">
        <v>29903</v>
      </c>
      <c r="D752" s="28" t="s">
        <v>89</v>
      </c>
      <c r="E752" s="30">
        <v>600</v>
      </c>
      <c r="F752" s="30" t="s">
        <v>24</v>
      </c>
      <c r="G752" s="341">
        <v>12500</v>
      </c>
      <c r="H752" s="32" t="s">
        <v>19</v>
      </c>
      <c r="I752" s="69" t="s">
        <v>339</v>
      </c>
      <c r="L752" s="39">
        <v>100000</v>
      </c>
    </row>
    <row r="753" spans="1:13" x14ac:dyDescent="0.25">
      <c r="A753" s="325">
        <v>169</v>
      </c>
      <c r="B753" s="30">
        <v>44121506</v>
      </c>
      <c r="C753" s="30">
        <v>29903</v>
      </c>
      <c r="D753" s="28" t="s">
        <v>89</v>
      </c>
      <c r="E753" s="30">
        <v>300</v>
      </c>
      <c r="F753" s="30" t="s">
        <v>24</v>
      </c>
      <c r="G753" s="341">
        <f>115428-115000</f>
        <v>428</v>
      </c>
      <c r="H753" s="32" t="s">
        <v>19</v>
      </c>
      <c r="I753" s="69" t="s">
        <v>338</v>
      </c>
      <c r="L753" s="39">
        <v>115000</v>
      </c>
    </row>
    <row r="754" spans="1:13" x14ac:dyDescent="0.25">
      <c r="A754" s="325">
        <v>169</v>
      </c>
      <c r="B754" s="30">
        <v>44121507</v>
      </c>
      <c r="C754" s="30">
        <v>29903</v>
      </c>
      <c r="D754" s="28" t="s">
        <v>87</v>
      </c>
      <c r="E754" s="30">
        <v>17</v>
      </c>
      <c r="F754" s="30" t="s">
        <v>98</v>
      </c>
      <c r="G754" s="341">
        <v>34000</v>
      </c>
      <c r="H754" s="32" t="s">
        <v>19</v>
      </c>
      <c r="I754" s="69" t="s">
        <v>338</v>
      </c>
    </row>
    <row r="755" spans="1:13" x14ac:dyDescent="0.25">
      <c r="A755" s="325">
        <v>169</v>
      </c>
      <c r="B755" s="30" t="s">
        <v>99</v>
      </c>
      <c r="C755" s="30">
        <v>29903</v>
      </c>
      <c r="D755" s="28" t="s">
        <v>100</v>
      </c>
      <c r="E755" s="30">
        <v>5025</v>
      </c>
      <c r="F755" s="30" t="s">
        <v>24</v>
      </c>
      <c r="G755" s="341">
        <v>12500</v>
      </c>
      <c r="H755" s="32" t="s">
        <v>19</v>
      </c>
      <c r="I755" s="69" t="s">
        <v>339</v>
      </c>
      <c r="L755" s="39">
        <v>50000</v>
      </c>
    </row>
    <row r="756" spans="1:13" x14ac:dyDescent="0.25">
      <c r="A756" s="325">
        <v>169</v>
      </c>
      <c r="B756" s="30">
        <v>44122019</v>
      </c>
      <c r="C756" s="30">
        <v>29903</v>
      </c>
      <c r="D756" s="28" t="s">
        <v>239</v>
      </c>
      <c r="E756" s="30">
        <v>400</v>
      </c>
      <c r="F756" s="30" t="s">
        <v>24</v>
      </c>
      <c r="G756" s="341">
        <v>815408</v>
      </c>
      <c r="H756" s="32" t="s">
        <v>19</v>
      </c>
      <c r="I756" s="69" t="s">
        <v>338</v>
      </c>
    </row>
    <row r="757" spans="1:13" x14ac:dyDescent="0.25">
      <c r="A757" s="325">
        <v>169</v>
      </c>
      <c r="B757" s="30">
        <v>44122017</v>
      </c>
      <c r="C757" s="30">
        <v>29903</v>
      </c>
      <c r="D757" s="28" t="s">
        <v>85</v>
      </c>
      <c r="E757" s="30">
        <v>5</v>
      </c>
      <c r="F757" s="30" t="s">
        <v>53</v>
      </c>
      <c r="G757" s="341">
        <v>15000</v>
      </c>
      <c r="H757" s="32" t="s">
        <v>19</v>
      </c>
      <c r="I757" s="69" t="s">
        <v>338</v>
      </c>
    </row>
    <row r="758" spans="1:13" x14ac:dyDescent="0.25">
      <c r="A758" s="325">
        <v>169</v>
      </c>
      <c r="B758" s="30">
        <v>14111530</v>
      </c>
      <c r="C758" s="30">
        <v>29903</v>
      </c>
      <c r="D758" s="28" t="s">
        <v>229</v>
      </c>
      <c r="E758" s="30">
        <v>40</v>
      </c>
      <c r="F758" s="30" t="s">
        <v>24</v>
      </c>
      <c r="G758" s="341">
        <v>54918</v>
      </c>
      <c r="H758" s="32" t="s">
        <v>19</v>
      </c>
      <c r="I758" s="69" t="s">
        <v>339</v>
      </c>
    </row>
    <row r="759" spans="1:13" x14ac:dyDescent="0.25">
      <c r="A759" s="454">
        <v>17501</v>
      </c>
      <c r="B759" s="148">
        <v>14111507</v>
      </c>
      <c r="C759" s="148">
        <v>29903</v>
      </c>
      <c r="D759" s="149" t="s">
        <v>83</v>
      </c>
      <c r="E759" s="148">
        <v>100</v>
      </c>
      <c r="F759" s="148" t="s">
        <v>84</v>
      </c>
      <c r="G759" s="342">
        <v>430000</v>
      </c>
      <c r="H759" s="150" t="s">
        <v>19</v>
      </c>
      <c r="I759" s="164" t="s">
        <v>364</v>
      </c>
      <c r="M759" s="91">
        <f>SUM(G759:G797)</f>
        <v>4543036</v>
      </c>
    </row>
    <row r="760" spans="1:13" x14ac:dyDescent="0.25">
      <c r="A760" s="454">
        <v>17501</v>
      </c>
      <c r="B760" s="148">
        <v>44122019</v>
      </c>
      <c r="C760" s="148">
        <v>29903</v>
      </c>
      <c r="D760" s="149" t="s">
        <v>437</v>
      </c>
      <c r="E760" s="148">
        <v>40</v>
      </c>
      <c r="F760" s="148" t="s">
        <v>24</v>
      </c>
      <c r="G760" s="342">
        <v>82860</v>
      </c>
      <c r="H760" s="150" t="s">
        <v>19</v>
      </c>
      <c r="I760" s="164" t="s">
        <v>336</v>
      </c>
    </row>
    <row r="761" spans="1:13" x14ac:dyDescent="0.25">
      <c r="A761" s="454">
        <v>17501</v>
      </c>
      <c r="B761" s="148">
        <v>14111519</v>
      </c>
      <c r="C761" s="148">
        <v>29903</v>
      </c>
      <c r="D761" s="149" t="s">
        <v>96</v>
      </c>
      <c r="E761" s="148">
        <v>20</v>
      </c>
      <c r="F761" s="148" t="s">
        <v>438</v>
      </c>
      <c r="G761" s="342">
        <v>25000</v>
      </c>
      <c r="H761" s="150" t="s">
        <v>19</v>
      </c>
      <c r="I761" s="164" t="s">
        <v>364</v>
      </c>
      <c r="M761" s="335"/>
    </row>
    <row r="762" spans="1:13" x14ac:dyDescent="0.25">
      <c r="A762" s="454">
        <v>17501</v>
      </c>
      <c r="B762" s="148">
        <v>44122017</v>
      </c>
      <c r="C762" s="148">
        <v>29903</v>
      </c>
      <c r="D762" s="149" t="s">
        <v>85</v>
      </c>
      <c r="E762" s="148">
        <v>12</v>
      </c>
      <c r="F762" s="148" t="s">
        <v>60</v>
      </c>
      <c r="G762" s="342">
        <v>50000</v>
      </c>
      <c r="H762" s="150" t="s">
        <v>19</v>
      </c>
      <c r="I762" s="164" t="s">
        <v>364</v>
      </c>
    </row>
    <row r="763" spans="1:13" x14ac:dyDescent="0.25">
      <c r="A763" s="454">
        <v>17501</v>
      </c>
      <c r="B763" s="148">
        <v>44112011</v>
      </c>
      <c r="C763" s="148">
        <v>29903</v>
      </c>
      <c r="D763" s="149" t="s">
        <v>86</v>
      </c>
      <c r="E763" s="148">
        <v>20</v>
      </c>
      <c r="F763" s="148" t="s">
        <v>60</v>
      </c>
      <c r="G763" s="342">
        <v>50000</v>
      </c>
      <c r="H763" s="150" t="s">
        <v>19</v>
      </c>
      <c r="I763" s="164" t="s">
        <v>364</v>
      </c>
    </row>
    <row r="764" spans="1:13" x14ac:dyDescent="0.25">
      <c r="A764" s="454">
        <v>17501</v>
      </c>
      <c r="B764" s="148">
        <v>44121507</v>
      </c>
      <c r="C764" s="148">
        <v>29903</v>
      </c>
      <c r="D764" s="149" t="s">
        <v>87</v>
      </c>
      <c r="E764" s="148">
        <v>12</v>
      </c>
      <c r="F764" s="148" t="s">
        <v>88</v>
      </c>
      <c r="G764" s="342">
        <v>15000</v>
      </c>
      <c r="H764" s="150" t="s">
        <v>19</v>
      </c>
      <c r="I764" s="164" t="s">
        <v>364</v>
      </c>
    </row>
    <row r="765" spans="1:13" x14ac:dyDescent="0.25">
      <c r="A765" s="454">
        <v>17501</v>
      </c>
      <c r="B765" s="148">
        <v>44121506</v>
      </c>
      <c r="C765" s="148">
        <v>29903</v>
      </c>
      <c r="D765" s="149" t="s">
        <v>89</v>
      </c>
      <c r="E765" s="148">
        <v>25</v>
      </c>
      <c r="F765" s="148" t="s">
        <v>24</v>
      </c>
      <c r="G765" s="342">
        <v>15000</v>
      </c>
      <c r="H765" s="150" t="s">
        <v>19</v>
      </c>
      <c r="I765" s="164" t="s">
        <v>364</v>
      </c>
    </row>
    <row r="766" spans="1:13" x14ac:dyDescent="0.25">
      <c r="A766" s="454">
        <v>17501</v>
      </c>
      <c r="B766" s="148">
        <v>44122011</v>
      </c>
      <c r="C766" s="148">
        <v>29903</v>
      </c>
      <c r="D766" s="149" t="s">
        <v>90</v>
      </c>
      <c r="E766" s="148">
        <v>24</v>
      </c>
      <c r="F766" s="148" t="s">
        <v>24</v>
      </c>
      <c r="G766" s="342">
        <v>15000</v>
      </c>
      <c r="H766" s="150" t="s">
        <v>19</v>
      </c>
      <c r="I766" s="164" t="s">
        <v>364</v>
      </c>
    </row>
    <row r="767" spans="1:13" x14ac:dyDescent="0.25">
      <c r="A767" s="454">
        <v>17501</v>
      </c>
      <c r="B767" s="148">
        <v>44112005</v>
      </c>
      <c r="C767" s="148">
        <v>29903</v>
      </c>
      <c r="D767" s="149" t="s">
        <v>91</v>
      </c>
      <c r="E767" s="148">
        <v>55</v>
      </c>
      <c r="F767" s="148" t="s">
        <v>24</v>
      </c>
      <c r="G767" s="342">
        <v>150000</v>
      </c>
      <c r="H767" s="150" t="s">
        <v>19</v>
      </c>
      <c r="I767" s="164" t="s">
        <v>364</v>
      </c>
    </row>
    <row r="768" spans="1:13" x14ac:dyDescent="0.25">
      <c r="A768" s="454">
        <v>17501</v>
      </c>
      <c r="B768" s="148">
        <v>14111514</v>
      </c>
      <c r="C768" s="148">
        <v>29903</v>
      </c>
      <c r="D768" s="149" t="s">
        <v>92</v>
      </c>
      <c r="E768" s="148">
        <v>65</v>
      </c>
      <c r="F768" s="148" t="s">
        <v>24</v>
      </c>
      <c r="G768" s="342">
        <v>50000</v>
      </c>
      <c r="H768" s="150" t="s">
        <v>19</v>
      </c>
      <c r="I768" s="164" t="s">
        <v>364</v>
      </c>
    </row>
    <row r="769" spans="1:9" ht="30" x14ac:dyDescent="0.25">
      <c r="A769" s="454">
        <v>17501</v>
      </c>
      <c r="B769" s="148">
        <v>14111808</v>
      </c>
      <c r="C769" s="148">
        <v>29903</v>
      </c>
      <c r="D769" s="149" t="s">
        <v>439</v>
      </c>
      <c r="E769" s="148">
        <v>25</v>
      </c>
      <c r="F769" s="148" t="s">
        <v>24</v>
      </c>
      <c r="G769" s="342">
        <v>30000</v>
      </c>
      <c r="H769" s="150" t="s">
        <v>19</v>
      </c>
      <c r="I769" s="164" t="s">
        <v>364</v>
      </c>
    </row>
    <row r="770" spans="1:9" x14ac:dyDescent="0.25">
      <c r="A770" s="454">
        <v>17501</v>
      </c>
      <c r="B770" s="148">
        <v>14111610</v>
      </c>
      <c r="C770" s="148">
        <v>29903</v>
      </c>
      <c r="D770" s="149" t="s">
        <v>93</v>
      </c>
      <c r="E770" s="148">
        <v>23</v>
      </c>
      <c r="F770" s="148" t="s">
        <v>88</v>
      </c>
      <c r="G770" s="342">
        <v>20000</v>
      </c>
      <c r="H770" s="150" t="s">
        <v>19</v>
      </c>
      <c r="I770" s="164" t="s">
        <v>364</v>
      </c>
    </row>
    <row r="771" spans="1:9" x14ac:dyDescent="0.25">
      <c r="A771" s="454">
        <v>17501</v>
      </c>
      <c r="B771" s="148">
        <v>14111507</v>
      </c>
      <c r="C771" s="148">
        <v>29903</v>
      </c>
      <c r="D771" s="149" t="s">
        <v>83</v>
      </c>
      <c r="E771" s="148">
        <v>520</v>
      </c>
      <c r="F771" s="148" t="s">
        <v>440</v>
      </c>
      <c r="G771" s="342">
        <v>596370</v>
      </c>
      <c r="H771" s="150" t="s">
        <v>19</v>
      </c>
      <c r="I771" s="148" t="s">
        <v>336</v>
      </c>
    </row>
    <row r="772" spans="1:9" x14ac:dyDescent="0.25">
      <c r="A772" s="454">
        <v>17501</v>
      </c>
      <c r="B772" s="148">
        <v>14111519</v>
      </c>
      <c r="C772" s="148">
        <v>29903</v>
      </c>
      <c r="D772" s="149" t="s">
        <v>96</v>
      </c>
      <c r="E772" s="148">
        <v>20</v>
      </c>
      <c r="F772" s="148" t="s">
        <v>73</v>
      </c>
      <c r="G772" s="342">
        <v>100000</v>
      </c>
      <c r="H772" s="150" t="s">
        <v>19</v>
      </c>
      <c r="I772" s="148" t="s">
        <v>336</v>
      </c>
    </row>
    <row r="773" spans="1:9" x14ac:dyDescent="0.25">
      <c r="A773" s="454">
        <v>17501</v>
      </c>
      <c r="B773" s="148">
        <v>44122017</v>
      </c>
      <c r="C773" s="148">
        <v>29903</v>
      </c>
      <c r="D773" s="149" t="s">
        <v>85</v>
      </c>
      <c r="E773" s="148">
        <v>140</v>
      </c>
      <c r="F773" s="148" t="s">
        <v>53</v>
      </c>
      <c r="G773" s="342">
        <v>450000</v>
      </c>
      <c r="H773" s="150" t="s">
        <v>19</v>
      </c>
      <c r="I773" s="148" t="s">
        <v>336</v>
      </c>
    </row>
    <row r="774" spans="1:9" x14ac:dyDescent="0.25">
      <c r="A774" s="454">
        <v>17501</v>
      </c>
      <c r="B774" s="148">
        <v>44112011</v>
      </c>
      <c r="C774" s="148">
        <v>29903</v>
      </c>
      <c r="D774" s="149" t="s">
        <v>86</v>
      </c>
      <c r="E774" s="148">
        <v>64</v>
      </c>
      <c r="F774" s="148" t="s">
        <v>53</v>
      </c>
      <c r="G774" s="342">
        <v>100000</v>
      </c>
      <c r="H774" s="150" t="s">
        <v>19</v>
      </c>
      <c r="I774" s="148" t="s">
        <v>336</v>
      </c>
    </row>
    <row r="775" spans="1:9" x14ac:dyDescent="0.25">
      <c r="A775" s="454">
        <v>17501</v>
      </c>
      <c r="B775" s="148">
        <v>44121507</v>
      </c>
      <c r="C775" s="148">
        <v>29903</v>
      </c>
      <c r="D775" s="149" t="s">
        <v>87</v>
      </c>
      <c r="E775" s="148">
        <v>117</v>
      </c>
      <c r="F775" s="148" t="s">
        <v>53</v>
      </c>
      <c r="G775" s="342">
        <v>140000</v>
      </c>
      <c r="H775" s="150" t="s">
        <v>19</v>
      </c>
      <c r="I775" s="148" t="s">
        <v>336</v>
      </c>
    </row>
    <row r="776" spans="1:9" x14ac:dyDescent="0.25">
      <c r="A776" s="454">
        <v>17501</v>
      </c>
      <c r="B776" s="148">
        <v>44122010</v>
      </c>
      <c r="C776" s="148">
        <v>29903</v>
      </c>
      <c r="D776" s="149" t="s">
        <v>94</v>
      </c>
      <c r="E776" s="148">
        <v>87</v>
      </c>
      <c r="F776" s="148" t="s">
        <v>53</v>
      </c>
      <c r="G776" s="342">
        <v>100000</v>
      </c>
      <c r="H776" s="150" t="s">
        <v>19</v>
      </c>
      <c r="I776" s="148" t="s">
        <v>336</v>
      </c>
    </row>
    <row r="777" spans="1:9" x14ac:dyDescent="0.25">
      <c r="A777" s="454">
        <v>17501</v>
      </c>
      <c r="B777" s="148">
        <v>44122101</v>
      </c>
      <c r="C777" s="148">
        <v>29903</v>
      </c>
      <c r="D777" s="149" t="s">
        <v>95</v>
      </c>
      <c r="E777" s="148">
        <v>68</v>
      </c>
      <c r="F777" s="148" t="s">
        <v>24</v>
      </c>
      <c r="G777" s="342">
        <v>30000</v>
      </c>
      <c r="H777" s="150" t="s">
        <v>19</v>
      </c>
      <c r="I777" s="148" t="s">
        <v>336</v>
      </c>
    </row>
    <row r="778" spans="1:9" x14ac:dyDescent="0.25">
      <c r="A778" s="454">
        <v>17501</v>
      </c>
      <c r="B778" s="148">
        <v>44112005</v>
      </c>
      <c r="C778" s="148">
        <v>29903</v>
      </c>
      <c r="D778" s="149" t="s">
        <v>91</v>
      </c>
      <c r="E778" s="148">
        <v>190</v>
      </c>
      <c r="F778" s="148" t="s">
        <v>24</v>
      </c>
      <c r="G778" s="342">
        <v>500000</v>
      </c>
      <c r="H778" s="150" t="s">
        <v>19</v>
      </c>
      <c r="I778" s="148" t="s">
        <v>336</v>
      </c>
    </row>
    <row r="779" spans="1:9" x14ac:dyDescent="0.25">
      <c r="A779" s="454">
        <v>17501</v>
      </c>
      <c r="B779" s="148">
        <v>44121506</v>
      </c>
      <c r="C779" s="148">
        <v>29903</v>
      </c>
      <c r="D779" s="149" t="s">
        <v>89</v>
      </c>
      <c r="E779" s="148">
        <v>5</v>
      </c>
      <c r="F779" s="148" t="s">
        <v>53</v>
      </c>
      <c r="G779" s="342">
        <v>10000</v>
      </c>
      <c r="H779" s="150" t="s">
        <v>19</v>
      </c>
      <c r="I779" s="148" t="s">
        <v>336</v>
      </c>
    </row>
    <row r="780" spans="1:9" x14ac:dyDescent="0.25">
      <c r="A780" s="454">
        <v>17501</v>
      </c>
      <c r="B780" s="148">
        <v>44122011</v>
      </c>
      <c r="C780" s="148">
        <v>29903</v>
      </c>
      <c r="D780" s="149" t="s">
        <v>90</v>
      </c>
      <c r="E780" s="148">
        <v>340</v>
      </c>
      <c r="F780" s="148" t="s">
        <v>53</v>
      </c>
      <c r="G780" s="342">
        <v>250000</v>
      </c>
      <c r="H780" s="150" t="s">
        <v>19</v>
      </c>
      <c r="I780" s="148" t="s">
        <v>336</v>
      </c>
    </row>
    <row r="781" spans="1:9" x14ac:dyDescent="0.25">
      <c r="A781" s="454">
        <v>17501</v>
      </c>
      <c r="B781" s="148">
        <v>14111514</v>
      </c>
      <c r="C781" s="148">
        <v>29903</v>
      </c>
      <c r="D781" s="149" t="s">
        <v>92</v>
      </c>
      <c r="E781" s="148">
        <v>120</v>
      </c>
      <c r="F781" s="148" t="s">
        <v>24</v>
      </c>
      <c r="G781" s="342">
        <v>50000</v>
      </c>
      <c r="H781" s="150" t="s">
        <v>19</v>
      </c>
      <c r="I781" s="148" t="s">
        <v>336</v>
      </c>
    </row>
    <row r="782" spans="1:9" ht="30" x14ac:dyDescent="0.25">
      <c r="A782" s="454">
        <v>17501</v>
      </c>
      <c r="B782" s="148">
        <v>14111808</v>
      </c>
      <c r="C782" s="148">
        <v>29903</v>
      </c>
      <c r="D782" s="149" t="s">
        <v>439</v>
      </c>
      <c r="E782" s="148">
        <v>150</v>
      </c>
      <c r="F782" s="148" t="s">
        <v>24</v>
      </c>
      <c r="G782" s="342">
        <v>75000</v>
      </c>
      <c r="H782" s="150" t="s">
        <v>19</v>
      </c>
      <c r="I782" s="148" t="s">
        <v>336</v>
      </c>
    </row>
    <row r="783" spans="1:9" x14ac:dyDescent="0.25">
      <c r="A783" s="454">
        <v>17501</v>
      </c>
      <c r="B783" s="148">
        <v>14111507</v>
      </c>
      <c r="C783" s="148">
        <v>29903</v>
      </c>
      <c r="D783" s="149" t="s">
        <v>83</v>
      </c>
      <c r="E783" s="148">
        <v>615</v>
      </c>
      <c r="F783" s="148" t="s">
        <v>441</v>
      </c>
      <c r="G783" s="342">
        <v>250000</v>
      </c>
      <c r="H783" s="150" t="s">
        <v>19</v>
      </c>
      <c r="I783" s="148" t="s">
        <v>338</v>
      </c>
    </row>
    <row r="784" spans="1:9" x14ac:dyDescent="0.25">
      <c r="A784" s="454">
        <v>17501</v>
      </c>
      <c r="B784" s="148">
        <v>14111514</v>
      </c>
      <c r="C784" s="148">
        <v>29903</v>
      </c>
      <c r="D784" s="149" t="s">
        <v>92</v>
      </c>
      <c r="E784" s="148">
        <v>54</v>
      </c>
      <c r="F784" s="148" t="s">
        <v>76</v>
      </c>
      <c r="G784" s="342">
        <v>97000</v>
      </c>
      <c r="H784" s="150" t="s">
        <v>19</v>
      </c>
      <c r="I784" s="148" t="s">
        <v>338</v>
      </c>
    </row>
    <row r="785" spans="1:13" x14ac:dyDescent="0.25">
      <c r="A785" s="454">
        <v>17501</v>
      </c>
      <c r="B785" s="148">
        <v>14111519</v>
      </c>
      <c r="C785" s="148">
        <v>29903</v>
      </c>
      <c r="D785" s="149" t="s">
        <v>96</v>
      </c>
      <c r="E785" s="148">
        <v>10</v>
      </c>
      <c r="F785" s="148" t="s">
        <v>73</v>
      </c>
      <c r="G785" s="342">
        <v>60000</v>
      </c>
      <c r="H785" s="150" t="s">
        <v>19</v>
      </c>
      <c r="I785" s="148" t="s">
        <v>338</v>
      </c>
    </row>
    <row r="786" spans="1:13" x14ac:dyDescent="0.25">
      <c r="A786" s="454">
        <v>17501</v>
      </c>
      <c r="B786" s="148">
        <v>14111610</v>
      </c>
      <c r="C786" s="148">
        <v>29903</v>
      </c>
      <c r="D786" s="149" t="s">
        <v>93</v>
      </c>
      <c r="E786" s="148">
        <v>25</v>
      </c>
      <c r="F786" s="148" t="s">
        <v>97</v>
      </c>
      <c r="G786" s="342">
        <v>20000</v>
      </c>
      <c r="H786" s="150" t="s">
        <v>19</v>
      </c>
      <c r="I786" s="148" t="s">
        <v>338</v>
      </c>
    </row>
    <row r="787" spans="1:13" x14ac:dyDescent="0.25">
      <c r="A787" s="454">
        <v>17501</v>
      </c>
      <c r="B787" s="148">
        <v>14111530</v>
      </c>
      <c r="C787" s="148">
        <v>29903</v>
      </c>
      <c r="D787" s="149" t="s">
        <v>442</v>
      </c>
      <c r="E787" s="148">
        <v>12</v>
      </c>
      <c r="F787" s="148" t="s">
        <v>24</v>
      </c>
      <c r="G787" s="342">
        <v>15000</v>
      </c>
      <c r="H787" s="150" t="s">
        <v>19</v>
      </c>
      <c r="I787" s="148" t="s">
        <v>338</v>
      </c>
    </row>
    <row r="788" spans="1:13" x14ac:dyDescent="0.25">
      <c r="A788" s="454">
        <v>17501</v>
      </c>
      <c r="B788" s="148">
        <v>14121810</v>
      </c>
      <c r="C788" s="148">
        <v>29903</v>
      </c>
      <c r="D788" s="149" t="s">
        <v>443</v>
      </c>
      <c r="E788" s="148">
        <v>3</v>
      </c>
      <c r="F788" s="148" t="s">
        <v>53</v>
      </c>
      <c r="G788" s="342">
        <v>7662</v>
      </c>
      <c r="H788" s="150" t="s">
        <v>19</v>
      </c>
      <c r="I788" s="148" t="s">
        <v>338</v>
      </c>
    </row>
    <row r="789" spans="1:13" ht="30" x14ac:dyDescent="0.25">
      <c r="A789" s="454">
        <v>17501</v>
      </c>
      <c r="B789" s="148">
        <v>14111808</v>
      </c>
      <c r="C789" s="148">
        <v>29903</v>
      </c>
      <c r="D789" s="149" t="s">
        <v>439</v>
      </c>
      <c r="E789" s="148">
        <v>68</v>
      </c>
      <c r="F789" s="148" t="s">
        <v>76</v>
      </c>
      <c r="G789" s="342">
        <v>112000</v>
      </c>
      <c r="H789" s="150" t="s">
        <v>19</v>
      </c>
      <c r="I789" s="148" t="s">
        <v>338</v>
      </c>
    </row>
    <row r="790" spans="1:13" x14ac:dyDescent="0.25">
      <c r="A790" s="454">
        <v>17501</v>
      </c>
      <c r="B790" s="148">
        <v>44112005</v>
      </c>
      <c r="C790" s="148">
        <v>29903</v>
      </c>
      <c r="D790" s="149" t="s">
        <v>91</v>
      </c>
      <c r="E790" s="148">
        <v>40</v>
      </c>
      <c r="F790" s="148" t="s">
        <v>76</v>
      </c>
      <c r="G790" s="342">
        <v>138400</v>
      </c>
      <c r="H790" s="150" t="s">
        <v>19</v>
      </c>
      <c r="I790" s="148" t="s">
        <v>338</v>
      </c>
    </row>
    <row r="791" spans="1:13" x14ac:dyDescent="0.25">
      <c r="A791" s="454">
        <v>17501</v>
      </c>
      <c r="B791" s="148">
        <v>44112011</v>
      </c>
      <c r="C791" s="148">
        <v>29903</v>
      </c>
      <c r="D791" s="149" t="s">
        <v>86</v>
      </c>
      <c r="E791" s="148">
        <v>115</v>
      </c>
      <c r="F791" s="148" t="s">
        <v>53</v>
      </c>
      <c r="G791" s="342">
        <v>149600</v>
      </c>
      <c r="H791" s="150" t="s">
        <v>19</v>
      </c>
      <c r="I791" s="148" t="s">
        <v>338</v>
      </c>
    </row>
    <row r="792" spans="1:13" x14ac:dyDescent="0.25">
      <c r="A792" s="454">
        <v>17501</v>
      </c>
      <c r="B792" s="148">
        <v>44121505</v>
      </c>
      <c r="C792" s="148">
        <v>29903</v>
      </c>
      <c r="D792" s="149" t="s">
        <v>89</v>
      </c>
      <c r="E792" s="148">
        <v>600</v>
      </c>
      <c r="F792" s="148" t="s">
        <v>24</v>
      </c>
      <c r="G792" s="342">
        <v>75000</v>
      </c>
      <c r="H792" s="150" t="s">
        <v>19</v>
      </c>
      <c r="I792" s="148" t="s">
        <v>338</v>
      </c>
    </row>
    <row r="793" spans="1:13" x14ac:dyDescent="0.25">
      <c r="A793" s="454">
        <v>17501</v>
      </c>
      <c r="B793" s="148">
        <v>44121506</v>
      </c>
      <c r="C793" s="148">
        <v>29903</v>
      </c>
      <c r="D793" s="149" t="s">
        <v>89</v>
      </c>
      <c r="E793" s="148">
        <v>300</v>
      </c>
      <c r="F793" s="148" t="s">
        <v>24</v>
      </c>
      <c r="G793" s="342">
        <v>60144</v>
      </c>
      <c r="H793" s="150" t="s">
        <v>19</v>
      </c>
      <c r="I793" s="148" t="s">
        <v>338</v>
      </c>
    </row>
    <row r="794" spans="1:13" x14ac:dyDescent="0.25">
      <c r="A794" s="454">
        <v>17501</v>
      </c>
      <c r="B794" s="148">
        <v>44121507</v>
      </c>
      <c r="C794" s="148">
        <v>29903</v>
      </c>
      <c r="D794" s="149" t="s">
        <v>87</v>
      </c>
      <c r="E794" s="148">
        <v>17</v>
      </c>
      <c r="F794" s="148" t="s">
        <v>98</v>
      </c>
      <c r="G794" s="342">
        <v>34000</v>
      </c>
      <c r="H794" s="150" t="s">
        <v>19</v>
      </c>
      <c r="I794" s="148" t="s">
        <v>338</v>
      </c>
    </row>
    <row r="795" spans="1:13" x14ac:dyDescent="0.25">
      <c r="A795" s="454">
        <v>17501</v>
      </c>
      <c r="B795" s="148" t="s">
        <v>99</v>
      </c>
      <c r="C795" s="148">
        <v>29903</v>
      </c>
      <c r="D795" s="149" t="s">
        <v>100</v>
      </c>
      <c r="E795" s="148">
        <v>5025</v>
      </c>
      <c r="F795" s="148" t="s">
        <v>24</v>
      </c>
      <c r="G795" s="342">
        <v>75000</v>
      </c>
      <c r="H795" s="150" t="s">
        <v>19</v>
      </c>
      <c r="I795" s="148" t="s">
        <v>338</v>
      </c>
    </row>
    <row r="796" spans="1:13" x14ac:dyDescent="0.25">
      <c r="A796" s="454">
        <v>17501</v>
      </c>
      <c r="B796" s="148">
        <v>14111507</v>
      </c>
      <c r="C796" s="148">
        <v>29903</v>
      </c>
      <c r="D796" s="149" t="s">
        <v>83</v>
      </c>
      <c r="E796" s="148">
        <v>125</v>
      </c>
      <c r="F796" s="148" t="s">
        <v>84</v>
      </c>
      <c r="G796" s="342">
        <v>100000</v>
      </c>
      <c r="H796" s="150" t="s">
        <v>19</v>
      </c>
      <c r="I796" s="148" t="s">
        <v>338</v>
      </c>
      <c r="M796" s="91">
        <f>SUM(G798)</f>
        <v>145488</v>
      </c>
    </row>
    <row r="797" spans="1:13" x14ac:dyDescent="0.25">
      <c r="A797" s="454">
        <v>17501</v>
      </c>
      <c r="B797" s="148">
        <v>44122017</v>
      </c>
      <c r="C797" s="148">
        <v>29903</v>
      </c>
      <c r="D797" s="149" t="s">
        <v>85</v>
      </c>
      <c r="E797" s="148">
        <v>5</v>
      </c>
      <c r="F797" s="148" t="s">
        <v>53</v>
      </c>
      <c r="G797" s="342">
        <v>15000</v>
      </c>
      <c r="H797" s="150" t="s">
        <v>19</v>
      </c>
      <c r="I797" s="148" t="s">
        <v>338</v>
      </c>
    </row>
    <row r="798" spans="1:13" x14ac:dyDescent="0.25">
      <c r="A798" s="460">
        <v>17502</v>
      </c>
      <c r="B798" s="148">
        <v>24121508</v>
      </c>
      <c r="C798" s="148">
        <v>29903</v>
      </c>
      <c r="D798" s="153" t="s">
        <v>701</v>
      </c>
      <c r="E798" s="148">
        <v>15</v>
      </c>
      <c r="F798" s="148" t="s">
        <v>700</v>
      </c>
      <c r="G798" s="295">
        <v>145488</v>
      </c>
      <c r="H798" s="150" t="s">
        <v>19</v>
      </c>
      <c r="I798" s="148" t="s">
        <v>606</v>
      </c>
    </row>
    <row r="799" spans="1:13" x14ac:dyDescent="0.25">
      <c r="A799" s="453">
        <v>17501</v>
      </c>
      <c r="B799" s="81"/>
      <c r="C799" s="96">
        <v>29904</v>
      </c>
      <c r="D799" s="100" t="s">
        <v>444</v>
      </c>
      <c r="E799" s="81"/>
      <c r="F799" s="81"/>
      <c r="G799" s="344">
        <f>SUM(G800:G804)</f>
        <v>6500000</v>
      </c>
      <c r="H799" s="82" t="s">
        <v>19</v>
      </c>
      <c r="I799" s="81"/>
      <c r="M799" s="335">
        <f>SUM(G799)</f>
        <v>6500000</v>
      </c>
    </row>
    <row r="800" spans="1:13" x14ac:dyDescent="0.25">
      <c r="A800" s="454">
        <v>17501</v>
      </c>
      <c r="B800" s="148">
        <v>30241704</v>
      </c>
      <c r="C800" s="148">
        <v>29904</v>
      </c>
      <c r="D800" s="153" t="s">
        <v>104</v>
      </c>
      <c r="E800" s="148">
        <v>2</v>
      </c>
      <c r="F800" s="148" t="s">
        <v>24</v>
      </c>
      <c r="G800" s="295">
        <v>3849500</v>
      </c>
      <c r="H800" s="150" t="s">
        <v>19</v>
      </c>
      <c r="I800" s="148" t="s">
        <v>336</v>
      </c>
    </row>
    <row r="801" spans="1:13" x14ac:dyDescent="0.25">
      <c r="A801" s="456">
        <v>17501</v>
      </c>
      <c r="B801" s="173">
        <v>72153604</v>
      </c>
      <c r="C801" s="173">
        <v>29904</v>
      </c>
      <c r="D801" s="174" t="s">
        <v>110</v>
      </c>
      <c r="E801" s="173">
        <v>6</v>
      </c>
      <c r="F801" s="173" t="s">
        <v>24</v>
      </c>
      <c r="G801" s="302">
        <v>650000</v>
      </c>
      <c r="H801" s="175" t="s">
        <v>19</v>
      </c>
      <c r="I801" s="148" t="s">
        <v>338</v>
      </c>
    </row>
    <row r="802" spans="1:13" x14ac:dyDescent="0.25">
      <c r="A802" s="454">
        <v>17501</v>
      </c>
      <c r="B802" s="148">
        <v>55121807</v>
      </c>
      <c r="C802" s="148">
        <v>29904</v>
      </c>
      <c r="D802" s="158" t="s">
        <v>445</v>
      </c>
      <c r="E802" s="148">
        <v>1000</v>
      </c>
      <c r="F802" s="148" t="s">
        <v>24</v>
      </c>
      <c r="G802" s="295">
        <v>700500</v>
      </c>
      <c r="H802" s="150" t="s">
        <v>19</v>
      </c>
      <c r="I802" s="148" t="s">
        <v>336</v>
      </c>
    </row>
    <row r="803" spans="1:13" x14ac:dyDescent="0.25">
      <c r="A803" s="454">
        <v>17501</v>
      </c>
      <c r="B803" s="148">
        <v>46181503</v>
      </c>
      <c r="C803" s="148">
        <v>29904</v>
      </c>
      <c r="D803" s="158" t="s">
        <v>446</v>
      </c>
      <c r="E803" s="148">
        <v>3</v>
      </c>
      <c r="F803" s="148" t="s">
        <v>24</v>
      </c>
      <c r="G803" s="295">
        <v>500000</v>
      </c>
      <c r="H803" s="150" t="s">
        <v>19</v>
      </c>
      <c r="I803" s="148" t="s">
        <v>336</v>
      </c>
    </row>
    <row r="804" spans="1:13" x14ac:dyDescent="0.25">
      <c r="A804" s="454">
        <v>17501</v>
      </c>
      <c r="B804" s="148">
        <v>55121715</v>
      </c>
      <c r="C804" s="148">
        <v>29904</v>
      </c>
      <c r="D804" s="153" t="s">
        <v>447</v>
      </c>
      <c r="E804" s="148">
        <v>300</v>
      </c>
      <c r="F804" s="148" t="s">
        <v>24</v>
      </c>
      <c r="G804" s="295">
        <v>800000</v>
      </c>
      <c r="H804" s="150" t="s">
        <v>19</v>
      </c>
      <c r="I804" s="148" t="s">
        <v>336</v>
      </c>
    </row>
    <row r="805" spans="1:13" x14ac:dyDescent="0.25">
      <c r="A805" s="325"/>
      <c r="B805" s="30"/>
      <c r="C805" s="30"/>
      <c r="D805" s="28"/>
      <c r="E805" s="30"/>
      <c r="F805" s="30"/>
      <c r="G805" s="341"/>
      <c r="H805" s="32"/>
      <c r="I805" s="69"/>
    </row>
    <row r="806" spans="1:13" x14ac:dyDescent="0.25">
      <c r="A806" s="81">
        <v>169</v>
      </c>
      <c r="B806" s="81"/>
      <c r="C806" s="96">
        <v>29905</v>
      </c>
      <c r="D806" s="100" t="s">
        <v>253</v>
      </c>
      <c r="E806" s="81"/>
      <c r="F806" s="81"/>
      <c r="G806" s="344">
        <f>SUM(G807:G923)</f>
        <v>15666366</v>
      </c>
      <c r="H806" s="82" t="s">
        <v>19</v>
      </c>
      <c r="I806" s="81"/>
    </row>
    <row r="807" spans="1:13" x14ac:dyDescent="0.25">
      <c r="A807" s="325">
        <v>169</v>
      </c>
      <c r="B807" s="30" t="s">
        <v>256</v>
      </c>
      <c r="C807" s="30">
        <v>29905</v>
      </c>
      <c r="D807" s="74" t="s">
        <v>257</v>
      </c>
      <c r="E807" s="30">
        <v>3</v>
      </c>
      <c r="F807" s="30" t="s">
        <v>24</v>
      </c>
      <c r="G807" s="341">
        <v>95000</v>
      </c>
      <c r="H807" s="32" t="s">
        <v>19</v>
      </c>
      <c r="I807" s="38" t="s">
        <v>337</v>
      </c>
      <c r="M807" s="335">
        <f>SUM(G807:G864)</f>
        <v>5000000</v>
      </c>
    </row>
    <row r="808" spans="1:13" x14ac:dyDescent="0.25">
      <c r="A808" s="325">
        <v>169</v>
      </c>
      <c r="B808" s="30">
        <v>47121806</v>
      </c>
      <c r="C808" s="30">
        <v>29905</v>
      </c>
      <c r="D808" s="74" t="s">
        <v>258</v>
      </c>
      <c r="E808" s="30">
        <v>3</v>
      </c>
      <c r="F808" s="30" t="s">
        <v>24</v>
      </c>
      <c r="G808" s="341">
        <v>75000</v>
      </c>
      <c r="H808" s="32"/>
      <c r="I808" s="38" t="s">
        <v>337</v>
      </c>
    </row>
    <row r="809" spans="1:13" x14ac:dyDescent="0.25">
      <c r="A809" s="325">
        <v>169</v>
      </c>
      <c r="B809" s="30" t="s">
        <v>259</v>
      </c>
      <c r="C809" s="30">
        <v>29905</v>
      </c>
      <c r="D809" s="74" t="s">
        <v>260</v>
      </c>
      <c r="E809" s="30">
        <v>100</v>
      </c>
      <c r="F809" s="30" t="s">
        <v>24</v>
      </c>
      <c r="G809" s="341">
        <v>100000</v>
      </c>
      <c r="H809" s="32" t="s">
        <v>19</v>
      </c>
      <c r="I809" s="38" t="s">
        <v>337</v>
      </c>
    </row>
    <row r="810" spans="1:13" x14ac:dyDescent="0.25">
      <c r="A810" s="325">
        <v>169</v>
      </c>
      <c r="B810" s="30" t="s">
        <v>261</v>
      </c>
      <c r="C810" s="30">
        <v>29905</v>
      </c>
      <c r="D810" s="74" t="s">
        <v>262</v>
      </c>
      <c r="E810" s="30">
        <v>10</v>
      </c>
      <c r="F810" s="30" t="s">
        <v>24</v>
      </c>
      <c r="G810" s="341">
        <v>30000</v>
      </c>
      <c r="H810" s="32" t="s">
        <v>19</v>
      </c>
      <c r="I810" s="38" t="s">
        <v>337</v>
      </c>
    </row>
    <row r="811" spans="1:13" x14ac:dyDescent="0.25">
      <c r="A811" s="325">
        <v>169</v>
      </c>
      <c r="B811" s="30" t="s">
        <v>263</v>
      </c>
      <c r="C811" s="30">
        <v>29905</v>
      </c>
      <c r="D811" s="74" t="s">
        <v>264</v>
      </c>
      <c r="E811" s="30">
        <v>9</v>
      </c>
      <c r="F811" s="30" t="s">
        <v>265</v>
      </c>
      <c r="G811" s="341">
        <v>150000</v>
      </c>
      <c r="H811" s="32" t="s">
        <v>19</v>
      </c>
      <c r="I811" s="38" t="s">
        <v>337</v>
      </c>
    </row>
    <row r="812" spans="1:13" x14ac:dyDescent="0.25">
      <c r="A812" s="325">
        <v>169</v>
      </c>
      <c r="B812" s="30" t="s">
        <v>266</v>
      </c>
      <c r="C812" s="30">
        <v>29905</v>
      </c>
      <c r="D812" s="74" t="s">
        <v>267</v>
      </c>
      <c r="E812" s="30">
        <v>8</v>
      </c>
      <c r="F812" s="30" t="s">
        <v>268</v>
      </c>
      <c r="G812" s="341">
        <v>150000</v>
      </c>
      <c r="H812" s="32" t="s">
        <v>19</v>
      </c>
      <c r="I812" s="38" t="s">
        <v>337</v>
      </c>
    </row>
    <row r="813" spans="1:13" x14ac:dyDescent="0.25">
      <c r="A813" s="325">
        <v>169</v>
      </c>
      <c r="B813" s="30" t="s">
        <v>269</v>
      </c>
      <c r="C813" s="30">
        <v>29905</v>
      </c>
      <c r="D813" s="74" t="s">
        <v>270</v>
      </c>
      <c r="E813" s="30">
        <v>5</v>
      </c>
      <c r="F813" s="30" t="s">
        <v>268</v>
      </c>
      <c r="G813" s="341">
        <v>20000</v>
      </c>
      <c r="H813" s="32" t="s">
        <v>19</v>
      </c>
      <c r="I813" s="38" t="s">
        <v>337</v>
      </c>
    </row>
    <row r="814" spans="1:13" x14ac:dyDescent="0.25">
      <c r="A814" s="325">
        <v>169</v>
      </c>
      <c r="B814" s="30" t="s">
        <v>271</v>
      </c>
      <c r="C814" s="30">
        <v>29905</v>
      </c>
      <c r="D814" s="74" t="s">
        <v>272</v>
      </c>
      <c r="E814" s="30">
        <v>15</v>
      </c>
      <c r="F814" s="30" t="s">
        <v>24</v>
      </c>
      <c r="G814" s="341">
        <v>150000</v>
      </c>
      <c r="H814" s="32" t="s">
        <v>19</v>
      </c>
      <c r="I814" s="38" t="s">
        <v>337</v>
      </c>
    </row>
    <row r="815" spans="1:13" x14ac:dyDescent="0.25">
      <c r="A815" s="325">
        <v>169</v>
      </c>
      <c r="B815" s="30" t="s">
        <v>271</v>
      </c>
      <c r="C815" s="30">
        <v>29905</v>
      </c>
      <c r="D815" s="74" t="s">
        <v>273</v>
      </c>
      <c r="E815" s="30">
        <v>70</v>
      </c>
      <c r="F815" s="30" t="s">
        <v>24</v>
      </c>
      <c r="G815" s="341">
        <v>125000</v>
      </c>
      <c r="H815" s="32" t="s">
        <v>19</v>
      </c>
      <c r="I815" s="38" t="s">
        <v>337</v>
      </c>
    </row>
    <row r="816" spans="1:13" x14ac:dyDescent="0.25">
      <c r="A816" s="325">
        <v>169</v>
      </c>
      <c r="B816" s="30">
        <v>47131604</v>
      </c>
      <c r="C816" s="30">
        <v>29905</v>
      </c>
      <c r="D816" s="74" t="s">
        <v>274</v>
      </c>
      <c r="E816" s="30">
        <v>10</v>
      </c>
      <c r="F816" s="30" t="s">
        <v>24</v>
      </c>
      <c r="G816" s="341">
        <v>100000</v>
      </c>
      <c r="H816" s="32" t="s">
        <v>19</v>
      </c>
      <c r="I816" s="38" t="s">
        <v>337</v>
      </c>
    </row>
    <row r="817" spans="1:10" x14ac:dyDescent="0.25">
      <c r="A817" s="325">
        <v>169</v>
      </c>
      <c r="B817" s="30">
        <v>47131602</v>
      </c>
      <c r="C817" s="30">
        <v>29905</v>
      </c>
      <c r="D817" s="74" t="s">
        <v>275</v>
      </c>
      <c r="E817" s="30">
        <v>30</v>
      </c>
      <c r="F817" s="30" t="s">
        <v>24</v>
      </c>
      <c r="G817" s="341">
        <v>50000</v>
      </c>
      <c r="H817" s="32" t="s">
        <v>19</v>
      </c>
      <c r="I817" s="38" t="s">
        <v>337</v>
      </c>
    </row>
    <row r="818" spans="1:10" x14ac:dyDescent="0.25">
      <c r="A818" s="325">
        <v>169</v>
      </c>
      <c r="B818" s="30">
        <v>53131608</v>
      </c>
      <c r="C818" s="30">
        <v>29905</v>
      </c>
      <c r="D818" s="74" t="s">
        <v>276</v>
      </c>
      <c r="E818" s="30">
        <v>20</v>
      </c>
      <c r="F818" s="30" t="s">
        <v>24</v>
      </c>
      <c r="G818" s="341">
        <v>100000</v>
      </c>
      <c r="H818" s="32" t="s">
        <v>19</v>
      </c>
      <c r="I818" s="38" t="s">
        <v>337</v>
      </c>
    </row>
    <row r="819" spans="1:10" x14ac:dyDescent="0.25">
      <c r="A819" s="325">
        <v>169</v>
      </c>
      <c r="B819" s="30" t="s">
        <v>277</v>
      </c>
      <c r="C819" s="30">
        <v>29905</v>
      </c>
      <c r="D819" s="74" t="s">
        <v>278</v>
      </c>
      <c r="E819" s="30">
        <v>196</v>
      </c>
      <c r="F819" s="30" t="s">
        <v>279</v>
      </c>
      <c r="G819" s="341">
        <v>100000</v>
      </c>
      <c r="H819" s="32" t="s">
        <v>19</v>
      </c>
      <c r="I819" s="38" t="s">
        <v>337</v>
      </c>
    </row>
    <row r="820" spans="1:10" x14ac:dyDescent="0.25">
      <c r="A820" s="325">
        <v>169</v>
      </c>
      <c r="B820" s="30" t="s">
        <v>280</v>
      </c>
      <c r="C820" s="30">
        <v>29905</v>
      </c>
      <c r="D820" s="74" t="s">
        <v>281</v>
      </c>
      <c r="E820" s="30">
        <v>9</v>
      </c>
      <c r="F820" s="30" t="s">
        <v>24</v>
      </c>
      <c r="G820" s="341">
        <v>50000</v>
      </c>
      <c r="H820" s="32" t="s">
        <v>19</v>
      </c>
      <c r="I820" s="38" t="s">
        <v>337</v>
      </c>
    </row>
    <row r="821" spans="1:10" x14ac:dyDescent="0.25">
      <c r="A821" s="325">
        <v>169</v>
      </c>
      <c r="B821" s="30" t="s">
        <v>269</v>
      </c>
      <c r="C821" s="30">
        <v>29905</v>
      </c>
      <c r="D821" s="74" t="s">
        <v>270</v>
      </c>
      <c r="E821" s="30">
        <v>10</v>
      </c>
      <c r="F821" s="30" t="s">
        <v>265</v>
      </c>
      <c r="G821" s="341">
        <v>150000</v>
      </c>
      <c r="H821" s="32" t="s">
        <v>19</v>
      </c>
      <c r="I821" s="38" t="s">
        <v>337</v>
      </c>
    </row>
    <row r="822" spans="1:10" x14ac:dyDescent="0.25">
      <c r="A822" s="325">
        <v>169</v>
      </c>
      <c r="B822" s="30" t="s">
        <v>277</v>
      </c>
      <c r="C822" s="30">
        <v>29905</v>
      </c>
      <c r="D822" s="74" t="s">
        <v>282</v>
      </c>
      <c r="E822" s="30">
        <v>80</v>
      </c>
      <c r="F822" s="30" t="s">
        <v>268</v>
      </c>
      <c r="G822" s="341">
        <v>100000</v>
      </c>
      <c r="H822" s="32" t="s">
        <v>19</v>
      </c>
      <c r="I822" s="38" t="s">
        <v>337</v>
      </c>
    </row>
    <row r="823" spans="1:10" x14ac:dyDescent="0.25">
      <c r="A823" s="325">
        <v>169</v>
      </c>
      <c r="B823" s="30">
        <v>47131821</v>
      </c>
      <c r="C823" s="30">
        <v>29905</v>
      </c>
      <c r="D823" s="74" t="s">
        <v>283</v>
      </c>
      <c r="E823" s="30">
        <v>10</v>
      </c>
      <c r="F823" s="30" t="s">
        <v>268</v>
      </c>
      <c r="G823" s="341">
        <v>50000</v>
      </c>
      <c r="H823" s="32" t="s">
        <v>19</v>
      </c>
      <c r="I823" s="38" t="s">
        <v>337</v>
      </c>
    </row>
    <row r="824" spans="1:10" x14ac:dyDescent="0.25">
      <c r="A824" s="325">
        <v>169</v>
      </c>
      <c r="B824" s="30">
        <v>52121601</v>
      </c>
      <c r="C824" s="30">
        <v>29905</v>
      </c>
      <c r="D824" s="74" t="s">
        <v>284</v>
      </c>
      <c r="E824" s="30">
        <v>8</v>
      </c>
      <c r="F824" s="30" t="s">
        <v>88</v>
      </c>
      <c r="G824" s="341">
        <v>50000</v>
      </c>
      <c r="H824" s="32" t="s">
        <v>19</v>
      </c>
      <c r="I824" s="38" t="s">
        <v>337</v>
      </c>
    </row>
    <row r="825" spans="1:10" x14ac:dyDescent="0.25">
      <c r="A825" s="325">
        <v>169</v>
      </c>
      <c r="B825" s="30">
        <v>47131618</v>
      </c>
      <c r="C825" s="30">
        <v>29905</v>
      </c>
      <c r="D825" s="74" t="s">
        <v>285</v>
      </c>
      <c r="E825" s="30">
        <v>12</v>
      </c>
      <c r="F825" s="30" t="s">
        <v>24</v>
      </c>
      <c r="G825" s="341">
        <v>5000</v>
      </c>
      <c r="H825" s="32" t="s">
        <v>19</v>
      </c>
      <c r="I825" s="38" t="s">
        <v>337</v>
      </c>
    </row>
    <row r="826" spans="1:10" x14ac:dyDescent="0.25">
      <c r="A826" s="325">
        <v>169</v>
      </c>
      <c r="B826" s="30">
        <v>47131601</v>
      </c>
      <c r="C826" s="30">
        <v>29905</v>
      </c>
      <c r="D826" s="74" t="s">
        <v>286</v>
      </c>
      <c r="E826" s="30">
        <v>15</v>
      </c>
      <c r="F826" s="30" t="s">
        <v>24</v>
      </c>
      <c r="G826" s="341">
        <v>50000</v>
      </c>
      <c r="H826" s="32" t="s">
        <v>19</v>
      </c>
      <c r="I826" s="38" t="s">
        <v>337</v>
      </c>
    </row>
    <row r="827" spans="1:10" x14ac:dyDescent="0.25">
      <c r="A827" s="325">
        <v>169</v>
      </c>
      <c r="B827" s="30">
        <v>47131609</v>
      </c>
      <c r="C827" s="30">
        <v>29905</v>
      </c>
      <c r="D827" s="74" t="s">
        <v>287</v>
      </c>
      <c r="E827" s="30">
        <v>14</v>
      </c>
      <c r="F827" s="30" t="s">
        <v>24</v>
      </c>
      <c r="G827" s="341">
        <v>20000</v>
      </c>
      <c r="H827" s="32" t="s">
        <v>19</v>
      </c>
      <c r="I827" s="38" t="s">
        <v>337</v>
      </c>
    </row>
    <row r="828" spans="1:10" x14ac:dyDescent="0.25">
      <c r="A828" s="325">
        <v>169</v>
      </c>
      <c r="B828" s="30">
        <v>14111704</v>
      </c>
      <c r="C828" s="30">
        <v>29905</v>
      </c>
      <c r="D828" s="74" t="s">
        <v>288</v>
      </c>
      <c r="E828" s="30">
        <v>7</v>
      </c>
      <c r="F828" s="30" t="s">
        <v>60</v>
      </c>
      <c r="G828" s="341">
        <v>363000</v>
      </c>
      <c r="H828" s="32" t="s">
        <v>19</v>
      </c>
      <c r="I828" s="38" t="s">
        <v>337</v>
      </c>
    </row>
    <row r="829" spans="1:10" ht="30" x14ac:dyDescent="0.25">
      <c r="A829" s="325">
        <v>169</v>
      </c>
      <c r="B829" s="30">
        <v>47131812</v>
      </c>
      <c r="C829" s="30">
        <v>29905</v>
      </c>
      <c r="D829" s="74" t="s">
        <v>289</v>
      </c>
      <c r="E829" s="30">
        <v>3</v>
      </c>
      <c r="F829" s="30" t="s">
        <v>24</v>
      </c>
      <c r="G829" s="341">
        <v>50000</v>
      </c>
      <c r="H829" s="32" t="s">
        <v>19</v>
      </c>
      <c r="I829" s="38" t="s">
        <v>337</v>
      </c>
    </row>
    <row r="830" spans="1:10" x14ac:dyDescent="0.25">
      <c r="A830" s="325">
        <v>169</v>
      </c>
      <c r="B830" s="30">
        <v>14111703</v>
      </c>
      <c r="C830" s="30">
        <v>29905</v>
      </c>
      <c r="D830" s="74" t="s">
        <v>290</v>
      </c>
      <c r="E830" s="30">
        <v>60</v>
      </c>
      <c r="F830" s="30" t="s">
        <v>24</v>
      </c>
      <c r="G830" s="341">
        <v>200000</v>
      </c>
      <c r="H830" s="32" t="s">
        <v>19</v>
      </c>
      <c r="I830" s="38" t="s">
        <v>337</v>
      </c>
    </row>
    <row r="831" spans="1:10" ht="30" x14ac:dyDescent="0.25">
      <c r="A831" s="325">
        <v>169</v>
      </c>
      <c r="B831" s="30" t="s">
        <v>254</v>
      </c>
      <c r="C831" s="30">
        <v>29905</v>
      </c>
      <c r="D831" s="74" t="s">
        <v>255</v>
      </c>
      <c r="E831" s="30">
        <v>146</v>
      </c>
      <c r="F831" s="30" t="s">
        <v>24</v>
      </c>
      <c r="G831" s="341">
        <v>75000</v>
      </c>
      <c r="H831" s="32" t="s">
        <v>19</v>
      </c>
      <c r="I831" s="38" t="s">
        <v>336</v>
      </c>
    </row>
    <row r="832" spans="1:10" ht="30" x14ac:dyDescent="0.25">
      <c r="A832" s="325">
        <v>169</v>
      </c>
      <c r="B832" s="53" t="s">
        <v>277</v>
      </c>
      <c r="C832" s="57">
        <v>29905</v>
      </c>
      <c r="D832" s="75" t="s">
        <v>291</v>
      </c>
      <c r="E832" s="53">
        <v>75</v>
      </c>
      <c r="F832" s="53" t="s">
        <v>24</v>
      </c>
      <c r="G832" s="346">
        <v>75000</v>
      </c>
      <c r="H832" s="58">
        <v>1</v>
      </c>
      <c r="I832" s="38" t="s">
        <v>336</v>
      </c>
      <c r="J832" s="44">
        <v>32500</v>
      </c>
    </row>
    <row r="833" spans="1:11" ht="20.25" customHeight="1" x14ac:dyDescent="0.25">
      <c r="A833" s="325">
        <v>169</v>
      </c>
      <c r="B833" s="53" t="s">
        <v>256</v>
      </c>
      <c r="C833" s="53">
        <v>29905</v>
      </c>
      <c r="D833" s="75" t="s">
        <v>257</v>
      </c>
      <c r="E833" s="60">
        <v>46</v>
      </c>
      <c r="F833" s="53" t="s">
        <v>24</v>
      </c>
      <c r="G833" s="346">
        <v>50000</v>
      </c>
      <c r="H833" s="61" t="s">
        <v>19</v>
      </c>
      <c r="I833" s="38" t="s">
        <v>336</v>
      </c>
    </row>
    <row r="834" spans="1:11" x14ac:dyDescent="0.25">
      <c r="A834" s="325">
        <v>169</v>
      </c>
      <c r="B834" s="53" t="s">
        <v>259</v>
      </c>
      <c r="C834" s="53">
        <v>29905</v>
      </c>
      <c r="D834" s="75" t="s">
        <v>260</v>
      </c>
      <c r="E834" s="60">
        <v>346</v>
      </c>
      <c r="F834" s="53" t="s">
        <v>73</v>
      </c>
      <c r="G834" s="346">
        <v>90000</v>
      </c>
      <c r="H834" s="56" t="s">
        <v>19</v>
      </c>
      <c r="I834" s="38" t="s">
        <v>336</v>
      </c>
    </row>
    <row r="835" spans="1:11" x14ac:dyDescent="0.25">
      <c r="A835" s="325">
        <v>169</v>
      </c>
      <c r="B835" s="59" t="s">
        <v>261</v>
      </c>
      <c r="C835" s="53">
        <v>29905</v>
      </c>
      <c r="D835" s="75" t="s">
        <v>262</v>
      </c>
      <c r="E835" s="60">
        <v>37</v>
      </c>
      <c r="F835" s="53" t="s">
        <v>24</v>
      </c>
      <c r="G835" s="346">
        <v>41000</v>
      </c>
      <c r="H835" s="61" t="s">
        <v>19</v>
      </c>
      <c r="I835" s="38" t="s">
        <v>336</v>
      </c>
    </row>
    <row r="836" spans="1:11" x14ac:dyDescent="0.25">
      <c r="A836" s="325">
        <v>169</v>
      </c>
      <c r="B836" s="59" t="s">
        <v>263</v>
      </c>
      <c r="C836" s="53">
        <v>29905</v>
      </c>
      <c r="D836" s="75" t="s">
        <v>264</v>
      </c>
      <c r="E836" s="60">
        <v>73</v>
      </c>
      <c r="F836" s="53" t="s">
        <v>265</v>
      </c>
      <c r="G836" s="346">
        <v>54500</v>
      </c>
      <c r="H836" s="61" t="s">
        <v>19</v>
      </c>
      <c r="I836" s="38" t="s">
        <v>336</v>
      </c>
    </row>
    <row r="837" spans="1:11" x14ac:dyDescent="0.25">
      <c r="A837" s="325">
        <v>169</v>
      </c>
      <c r="B837" s="53" t="s">
        <v>266</v>
      </c>
      <c r="C837" s="57">
        <v>29905</v>
      </c>
      <c r="D837" s="75" t="s">
        <v>267</v>
      </c>
      <c r="E837" s="53">
        <v>50</v>
      </c>
      <c r="F837" s="53" t="s">
        <v>265</v>
      </c>
      <c r="G837" s="346">
        <v>75000</v>
      </c>
      <c r="H837" s="58">
        <v>1</v>
      </c>
      <c r="I837" s="38" t="s">
        <v>336</v>
      </c>
      <c r="J837" s="44">
        <v>100000</v>
      </c>
    </row>
    <row r="838" spans="1:11" x14ac:dyDescent="0.25">
      <c r="A838" s="325">
        <v>169</v>
      </c>
      <c r="B838" s="38" t="s">
        <v>269</v>
      </c>
      <c r="C838" s="30">
        <v>29905</v>
      </c>
      <c r="D838" s="74" t="s">
        <v>270</v>
      </c>
      <c r="E838" s="54">
        <v>111</v>
      </c>
      <c r="F838" s="30" t="s">
        <v>24</v>
      </c>
      <c r="G838" s="341">
        <v>41000</v>
      </c>
      <c r="H838" s="35" t="s">
        <v>19</v>
      </c>
      <c r="I838" s="38" t="s">
        <v>336</v>
      </c>
    </row>
    <row r="839" spans="1:11" x14ac:dyDescent="0.25">
      <c r="A839" s="325">
        <v>169</v>
      </c>
      <c r="B839" s="53" t="s">
        <v>271</v>
      </c>
      <c r="C839" s="57">
        <v>29905</v>
      </c>
      <c r="D839" s="75" t="s">
        <v>272</v>
      </c>
      <c r="E839" s="53">
        <v>116</v>
      </c>
      <c r="F839" s="53" t="s">
        <v>24</v>
      </c>
      <c r="G839" s="346">
        <v>60000</v>
      </c>
      <c r="H839" s="58">
        <v>1</v>
      </c>
      <c r="I839" s="38" t="s">
        <v>336</v>
      </c>
      <c r="J839" s="44">
        <v>3000000</v>
      </c>
    </row>
    <row r="840" spans="1:11" x14ac:dyDescent="0.25">
      <c r="A840" s="325">
        <v>169</v>
      </c>
      <c r="B840" s="59" t="s">
        <v>271</v>
      </c>
      <c r="C840" s="53">
        <v>29905</v>
      </c>
      <c r="D840" s="75" t="s">
        <v>273</v>
      </c>
      <c r="E840" s="60">
        <v>185</v>
      </c>
      <c r="F840" s="53" t="s">
        <v>53</v>
      </c>
      <c r="G840" s="346">
        <v>50000</v>
      </c>
      <c r="H840" s="61" t="s">
        <v>19</v>
      </c>
      <c r="I840" s="38" t="s">
        <v>336</v>
      </c>
    </row>
    <row r="841" spans="1:11" ht="30" x14ac:dyDescent="0.25">
      <c r="A841" s="325">
        <v>169</v>
      </c>
      <c r="B841" s="53">
        <v>47131706</v>
      </c>
      <c r="C841" s="57">
        <v>29905</v>
      </c>
      <c r="D841" s="75" t="s">
        <v>292</v>
      </c>
      <c r="E841" s="53">
        <v>131</v>
      </c>
      <c r="F841" s="53" t="s">
        <v>24</v>
      </c>
      <c r="G841" s="346">
        <v>50000</v>
      </c>
      <c r="H841" s="58">
        <v>1</v>
      </c>
      <c r="I841" s="38" t="s">
        <v>336</v>
      </c>
    </row>
    <row r="842" spans="1:11" x14ac:dyDescent="0.25">
      <c r="A842" s="325">
        <v>169</v>
      </c>
      <c r="B842" s="59">
        <v>47131604</v>
      </c>
      <c r="C842" s="59">
        <v>29905</v>
      </c>
      <c r="D842" s="103" t="s">
        <v>274</v>
      </c>
      <c r="E842" s="59">
        <v>76</v>
      </c>
      <c r="F842" s="59" t="s">
        <v>24</v>
      </c>
      <c r="G842" s="353">
        <v>46000</v>
      </c>
      <c r="H842" s="59">
        <v>1</v>
      </c>
      <c r="I842" s="38" t="s">
        <v>336</v>
      </c>
      <c r="K842" s="39" t="s">
        <v>241</v>
      </c>
    </row>
    <row r="843" spans="1:11" x14ac:dyDescent="0.25">
      <c r="A843" s="325">
        <v>169</v>
      </c>
      <c r="B843" s="53">
        <v>47131603</v>
      </c>
      <c r="C843" s="57">
        <v>29905</v>
      </c>
      <c r="D843" s="75" t="s">
        <v>275</v>
      </c>
      <c r="E843" s="53">
        <v>170</v>
      </c>
      <c r="F843" s="53" t="s">
        <v>73</v>
      </c>
      <c r="G843" s="346">
        <v>51500</v>
      </c>
      <c r="H843" s="58">
        <v>1</v>
      </c>
      <c r="I843" s="38" t="s">
        <v>336</v>
      </c>
      <c r="J843" s="55">
        <v>6739107</v>
      </c>
      <c r="K843" s="95"/>
    </row>
    <row r="844" spans="1:11" x14ac:dyDescent="0.25">
      <c r="A844" s="325">
        <v>169</v>
      </c>
      <c r="B844" s="38">
        <v>53131608</v>
      </c>
      <c r="C844" s="38">
        <v>29905</v>
      </c>
      <c r="D844" s="72" t="s">
        <v>276</v>
      </c>
      <c r="E844" s="38">
        <v>150</v>
      </c>
      <c r="F844" s="38" t="s">
        <v>24</v>
      </c>
      <c r="G844" s="352">
        <v>87000</v>
      </c>
      <c r="H844" s="38">
        <v>1</v>
      </c>
      <c r="I844" s="38" t="s">
        <v>336</v>
      </c>
    </row>
    <row r="845" spans="1:11" x14ac:dyDescent="0.25">
      <c r="A845" s="325">
        <v>169</v>
      </c>
      <c r="B845" s="38" t="s">
        <v>280</v>
      </c>
      <c r="C845" s="38">
        <v>29905</v>
      </c>
      <c r="D845" s="72" t="s">
        <v>281</v>
      </c>
      <c r="E845" s="38">
        <v>160</v>
      </c>
      <c r="F845" s="38" t="s">
        <v>24</v>
      </c>
      <c r="G845" s="352">
        <v>81000</v>
      </c>
      <c r="H845" s="38">
        <v>1</v>
      </c>
      <c r="I845" s="38" t="s">
        <v>336</v>
      </c>
    </row>
    <row r="846" spans="1:11" x14ac:dyDescent="0.25">
      <c r="A846" s="325">
        <v>169</v>
      </c>
      <c r="B846" s="38">
        <v>52121601</v>
      </c>
      <c r="C846" s="38">
        <v>29905</v>
      </c>
      <c r="D846" s="72" t="s">
        <v>284</v>
      </c>
      <c r="E846" s="38">
        <v>100</v>
      </c>
      <c r="F846" s="38" t="s">
        <v>73</v>
      </c>
      <c r="G846" s="352">
        <v>75000</v>
      </c>
      <c r="H846" s="38">
        <v>1</v>
      </c>
      <c r="I846" s="38" t="s">
        <v>336</v>
      </c>
    </row>
    <row r="847" spans="1:11" x14ac:dyDescent="0.25">
      <c r="A847" s="325">
        <v>169</v>
      </c>
      <c r="B847" s="38">
        <v>47131618</v>
      </c>
      <c r="C847" s="38">
        <v>29905</v>
      </c>
      <c r="D847" s="72" t="s">
        <v>285</v>
      </c>
      <c r="E847" s="38">
        <v>117</v>
      </c>
      <c r="F847" s="38" t="s">
        <v>73</v>
      </c>
      <c r="G847" s="352">
        <v>66000</v>
      </c>
      <c r="H847" s="38">
        <v>1</v>
      </c>
      <c r="I847" s="38" t="s">
        <v>336</v>
      </c>
    </row>
    <row r="848" spans="1:11" x14ac:dyDescent="0.25">
      <c r="A848" s="325">
        <v>169</v>
      </c>
      <c r="B848" s="38">
        <v>47131601</v>
      </c>
      <c r="C848" s="38">
        <v>29905</v>
      </c>
      <c r="D848" s="72" t="s">
        <v>286</v>
      </c>
      <c r="E848" s="38">
        <v>33</v>
      </c>
      <c r="F848" s="38" t="s">
        <v>24</v>
      </c>
      <c r="G848" s="352">
        <v>23500</v>
      </c>
      <c r="H848" s="38">
        <v>1</v>
      </c>
      <c r="I848" s="38" t="s">
        <v>336</v>
      </c>
    </row>
    <row r="849" spans="1:9" x14ac:dyDescent="0.25">
      <c r="A849" s="325">
        <v>169</v>
      </c>
      <c r="B849" s="29">
        <v>47131609</v>
      </c>
      <c r="C849" s="38">
        <v>29905</v>
      </c>
      <c r="D849" s="45" t="s">
        <v>287</v>
      </c>
      <c r="E849" s="38">
        <v>45</v>
      </c>
      <c r="F849" s="38" t="s">
        <v>24</v>
      </c>
      <c r="G849" s="352">
        <v>38500</v>
      </c>
      <c r="H849" s="38">
        <v>1</v>
      </c>
      <c r="I849" s="38" t="s">
        <v>336</v>
      </c>
    </row>
    <row r="850" spans="1:9" x14ac:dyDescent="0.25">
      <c r="A850" s="325">
        <v>169</v>
      </c>
      <c r="B850" s="38">
        <v>14111704</v>
      </c>
      <c r="C850" s="38">
        <v>29905</v>
      </c>
      <c r="D850" s="72" t="s">
        <v>293</v>
      </c>
      <c r="E850" s="38">
        <v>100</v>
      </c>
      <c r="F850" s="38" t="s">
        <v>24</v>
      </c>
      <c r="G850" s="352">
        <v>30000</v>
      </c>
      <c r="H850" s="38">
        <v>1</v>
      </c>
      <c r="I850" s="38" t="s">
        <v>336</v>
      </c>
    </row>
    <row r="851" spans="1:9" x14ac:dyDescent="0.25">
      <c r="A851" s="325">
        <v>169</v>
      </c>
      <c r="B851" s="38">
        <v>14111704</v>
      </c>
      <c r="C851" s="38">
        <v>29905</v>
      </c>
      <c r="D851" s="72" t="s">
        <v>288</v>
      </c>
      <c r="E851" s="38">
        <v>282</v>
      </c>
      <c r="F851" s="38" t="s">
        <v>24</v>
      </c>
      <c r="G851" s="352">
        <v>45000</v>
      </c>
      <c r="H851" s="38">
        <v>1</v>
      </c>
      <c r="I851" s="38" t="s">
        <v>336</v>
      </c>
    </row>
    <row r="852" spans="1:9" x14ac:dyDescent="0.25">
      <c r="A852" s="325">
        <v>169</v>
      </c>
      <c r="B852" s="38">
        <v>47131812</v>
      </c>
      <c r="C852" s="38">
        <v>29905</v>
      </c>
      <c r="D852" s="72" t="s">
        <v>289</v>
      </c>
      <c r="E852" s="38">
        <v>76</v>
      </c>
      <c r="F852" s="38" t="s">
        <v>53</v>
      </c>
      <c r="G852" s="352">
        <v>47000</v>
      </c>
      <c r="H852" s="38">
        <v>1</v>
      </c>
      <c r="I852" s="38" t="s">
        <v>336</v>
      </c>
    </row>
    <row r="853" spans="1:9" x14ac:dyDescent="0.25">
      <c r="A853" s="325">
        <v>169</v>
      </c>
      <c r="B853" s="38">
        <v>14111705</v>
      </c>
      <c r="C853" s="38">
        <v>29905</v>
      </c>
      <c r="D853" s="72" t="s">
        <v>294</v>
      </c>
      <c r="E853" s="38">
        <v>283</v>
      </c>
      <c r="F853" s="38" t="s">
        <v>73</v>
      </c>
      <c r="G853" s="352">
        <v>92500</v>
      </c>
      <c r="H853" s="38">
        <v>1</v>
      </c>
      <c r="I853" s="38" t="s">
        <v>336</v>
      </c>
    </row>
    <row r="854" spans="1:9" x14ac:dyDescent="0.25">
      <c r="A854" s="325">
        <v>169</v>
      </c>
      <c r="B854" s="38">
        <v>14111703</v>
      </c>
      <c r="C854" s="38">
        <v>29905</v>
      </c>
      <c r="D854" s="72" t="s">
        <v>290</v>
      </c>
      <c r="E854" s="38">
        <v>150</v>
      </c>
      <c r="F854" s="38" t="s">
        <v>53</v>
      </c>
      <c r="G854" s="352">
        <v>150000</v>
      </c>
      <c r="H854" s="38">
        <v>1</v>
      </c>
      <c r="I854" s="38" t="s">
        <v>336</v>
      </c>
    </row>
    <row r="855" spans="1:9" x14ac:dyDescent="0.25">
      <c r="A855" s="325">
        <v>169</v>
      </c>
      <c r="B855" s="38">
        <v>47131821</v>
      </c>
      <c r="C855" s="38">
        <v>29905</v>
      </c>
      <c r="D855" s="72" t="s">
        <v>283</v>
      </c>
      <c r="E855" s="38">
        <v>12</v>
      </c>
      <c r="F855" s="38" t="s">
        <v>295</v>
      </c>
      <c r="G855" s="352">
        <v>30000</v>
      </c>
      <c r="H855" s="38">
        <v>1</v>
      </c>
      <c r="I855" s="38" t="s">
        <v>336</v>
      </c>
    </row>
    <row r="856" spans="1:9" x14ac:dyDescent="0.25">
      <c r="A856" s="325">
        <v>169</v>
      </c>
      <c r="B856" s="38" t="s">
        <v>277</v>
      </c>
      <c r="C856" s="38">
        <v>29905</v>
      </c>
      <c r="D856" s="72" t="s">
        <v>282</v>
      </c>
      <c r="E856" s="38">
        <v>31</v>
      </c>
      <c r="F856" s="38" t="s">
        <v>76</v>
      </c>
      <c r="G856" s="352">
        <v>50000</v>
      </c>
      <c r="H856" s="38">
        <v>1</v>
      </c>
      <c r="I856" s="38" t="s">
        <v>336</v>
      </c>
    </row>
    <row r="857" spans="1:9" x14ac:dyDescent="0.25">
      <c r="A857" s="325">
        <v>169</v>
      </c>
      <c r="B857" s="38">
        <v>51473016</v>
      </c>
      <c r="C857" s="38">
        <v>29905</v>
      </c>
      <c r="D857" s="72" t="s">
        <v>296</v>
      </c>
      <c r="E857" s="38">
        <v>500</v>
      </c>
      <c r="F857" s="38" t="s">
        <v>24</v>
      </c>
      <c r="G857" s="352">
        <v>250000</v>
      </c>
      <c r="H857" s="38">
        <v>1</v>
      </c>
      <c r="I857" s="38" t="s">
        <v>336</v>
      </c>
    </row>
    <row r="858" spans="1:9" x14ac:dyDescent="0.25">
      <c r="A858" s="325">
        <v>169</v>
      </c>
      <c r="B858" s="38">
        <v>47131710</v>
      </c>
      <c r="C858" s="38">
        <v>29905</v>
      </c>
      <c r="D858" s="72" t="s">
        <v>297</v>
      </c>
      <c r="E858" s="38">
        <v>10</v>
      </c>
      <c r="F858" s="38" t="s">
        <v>24</v>
      </c>
      <c r="G858" s="352">
        <v>150000</v>
      </c>
      <c r="H858" s="38">
        <v>1</v>
      </c>
      <c r="I858" s="38" t="s">
        <v>336</v>
      </c>
    </row>
    <row r="859" spans="1:9" x14ac:dyDescent="0.25">
      <c r="A859" s="325">
        <v>169</v>
      </c>
      <c r="B859" s="38">
        <v>47131701</v>
      </c>
      <c r="C859" s="38">
        <v>29905</v>
      </c>
      <c r="D859" s="72" t="s">
        <v>298</v>
      </c>
      <c r="E859" s="38">
        <v>15</v>
      </c>
      <c r="F859" s="38" t="s">
        <v>24</v>
      </c>
      <c r="G859" s="352">
        <v>300000</v>
      </c>
      <c r="H859" s="38">
        <v>1</v>
      </c>
      <c r="I859" s="38" t="s">
        <v>336</v>
      </c>
    </row>
    <row r="860" spans="1:9" x14ac:dyDescent="0.25">
      <c r="A860" s="325">
        <v>169</v>
      </c>
      <c r="B860" s="38">
        <v>47131811</v>
      </c>
      <c r="C860" s="38">
        <v>29905</v>
      </c>
      <c r="D860" s="72" t="s">
        <v>299</v>
      </c>
      <c r="E860" s="38">
        <v>150</v>
      </c>
      <c r="F860" s="38" t="s">
        <v>24</v>
      </c>
      <c r="G860" s="352">
        <v>85000</v>
      </c>
      <c r="H860" s="38">
        <v>1</v>
      </c>
      <c r="I860" s="38" t="s">
        <v>336</v>
      </c>
    </row>
    <row r="861" spans="1:9" x14ac:dyDescent="0.25">
      <c r="A861" s="325">
        <v>169</v>
      </c>
      <c r="B861" s="38">
        <v>46181504</v>
      </c>
      <c r="C861" s="38">
        <v>29905</v>
      </c>
      <c r="D861" s="72" t="s">
        <v>300</v>
      </c>
      <c r="E861" s="38">
        <v>40</v>
      </c>
      <c r="F861" s="38" t="s">
        <v>24</v>
      </c>
      <c r="G861" s="352">
        <v>100000</v>
      </c>
      <c r="H861" s="38">
        <v>1</v>
      </c>
      <c r="I861" s="38" t="s">
        <v>336</v>
      </c>
    </row>
    <row r="862" spans="1:9" x14ac:dyDescent="0.25">
      <c r="A862" s="325">
        <v>169</v>
      </c>
      <c r="B862" s="38">
        <v>44102999</v>
      </c>
      <c r="C862" s="38">
        <v>29905</v>
      </c>
      <c r="D862" s="72" t="s">
        <v>301</v>
      </c>
      <c r="E862" s="38">
        <v>50</v>
      </c>
      <c r="F862" s="38" t="s">
        <v>24</v>
      </c>
      <c r="G862" s="352">
        <v>100000</v>
      </c>
      <c r="H862" s="38">
        <v>1</v>
      </c>
      <c r="I862" s="38" t="s">
        <v>336</v>
      </c>
    </row>
    <row r="863" spans="1:9" x14ac:dyDescent="0.25">
      <c r="A863" s="325">
        <v>169</v>
      </c>
      <c r="B863" s="38">
        <v>47131605</v>
      </c>
      <c r="C863" s="38">
        <v>29905</v>
      </c>
      <c r="D863" s="72" t="s">
        <v>302</v>
      </c>
      <c r="E863" s="38">
        <v>15</v>
      </c>
      <c r="F863" s="38" t="s">
        <v>24</v>
      </c>
      <c r="G863" s="352">
        <v>7500</v>
      </c>
      <c r="H863" s="38">
        <v>1</v>
      </c>
      <c r="I863" s="38" t="s">
        <v>336</v>
      </c>
    </row>
    <row r="864" spans="1:9" x14ac:dyDescent="0.25">
      <c r="A864" s="325">
        <v>169</v>
      </c>
      <c r="B864" s="38">
        <v>30181614</v>
      </c>
      <c r="C864" s="38">
        <v>29905</v>
      </c>
      <c r="D864" s="72" t="s">
        <v>303</v>
      </c>
      <c r="E864" s="38">
        <v>20</v>
      </c>
      <c r="F864" s="38" t="s">
        <v>24</v>
      </c>
      <c r="G864" s="352">
        <v>100000</v>
      </c>
      <c r="H864" s="38">
        <v>1</v>
      </c>
      <c r="I864" s="38" t="s">
        <v>336</v>
      </c>
    </row>
    <row r="865" spans="1:13" ht="30" x14ac:dyDescent="0.25">
      <c r="A865" s="454">
        <v>17501</v>
      </c>
      <c r="B865" s="148" t="s">
        <v>254</v>
      </c>
      <c r="C865" s="148">
        <v>29905</v>
      </c>
      <c r="D865" s="149" t="s">
        <v>255</v>
      </c>
      <c r="E865" s="148">
        <v>9</v>
      </c>
      <c r="F865" s="148" t="s">
        <v>24</v>
      </c>
      <c r="G865" s="342">
        <f>578500+764016</f>
        <v>1342516</v>
      </c>
      <c r="H865" s="150" t="s">
        <v>19</v>
      </c>
      <c r="I865" s="164" t="s">
        <v>364</v>
      </c>
      <c r="M865" s="91">
        <f>SUM(G865:G923)</f>
        <v>10666366</v>
      </c>
    </row>
    <row r="866" spans="1:13" x14ac:dyDescent="0.25">
      <c r="A866" s="454">
        <v>17501</v>
      </c>
      <c r="B866" s="148" t="s">
        <v>256</v>
      </c>
      <c r="C866" s="148">
        <v>29905</v>
      </c>
      <c r="D866" s="149" t="s">
        <v>257</v>
      </c>
      <c r="E866" s="148">
        <v>3</v>
      </c>
      <c r="F866" s="148" t="s">
        <v>24</v>
      </c>
      <c r="G866" s="342">
        <f>200000-5000</f>
        <v>195000</v>
      </c>
      <c r="H866" s="150" t="s">
        <v>19</v>
      </c>
      <c r="I866" s="164" t="s">
        <v>364</v>
      </c>
    </row>
    <row r="867" spans="1:13" x14ac:dyDescent="0.25">
      <c r="A867" s="454">
        <v>17501</v>
      </c>
      <c r="B867" s="148">
        <v>47121806</v>
      </c>
      <c r="C867" s="148">
        <v>29905</v>
      </c>
      <c r="D867" s="149" t="s">
        <v>258</v>
      </c>
      <c r="E867" s="148">
        <v>3</v>
      </c>
      <c r="F867" s="148" t="s">
        <v>24</v>
      </c>
      <c r="G867" s="342">
        <v>5000</v>
      </c>
      <c r="H867" s="150"/>
      <c r="I867" s="164"/>
    </row>
    <row r="868" spans="1:13" x14ac:dyDescent="0.25">
      <c r="A868" s="454">
        <v>17501</v>
      </c>
      <c r="B868" s="148" t="s">
        <v>259</v>
      </c>
      <c r="C868" s="148">
        <v>29905</v>
      </c>
      <c r="D868" s="149" t="s">
        <v>260</v>
      </c>
      <c r="E868" s="148">
        <v>100</v>
      </c>
      <c r="F868" s="148" t="s">
        <v>24</v>
      </c>
      <c r="G868" s="342">
        <v>20000</v>
      </c>
      <c r="H868" s="150" t="s">
        <v>19</v>
      </c>
      <c r="I868" s="164" t="s">
        <v>364</v>
      </c>
    </row>
    <row r="869" spans="1:13" x14ac:dyDescent="0.25">
      <c r="A869" s="454">
        <v>17501</v>
      </c>
      <c r="B869" s="148" t="s">
        <v>261</v>
      </c>
      <c r="C869" s="148">
        <v>29905</v>
      </c>
      <c r="D869" s="149" t="s">
        <v>262</v>
      </c>
      <c r="E869" s="148">
        <v>10</v>
      </c>
      <c r="F869" s="148" t="s">
        <v>24</v>
      </c>
      <c r="G869" s="342">
        <v>30000</v>
      </c>
      <c r="H869" s="150" t="s">
        <v>19</v>
      </c>
      <c r="I869" s="164" t="s">
        <v>364</v>
      </c>
    </row>
    <row r="870" spans="1:13" x14ac:dyDescent="0.25">
      <c r="A870" s="454">
        <v>17501</v>
      </c>
      <c r="B870" s="148" t="s">
        <v>263</v>
      </c>
      <c r="C870" s="148">
        <v>29905</v>
      </c>
      <c r="D870" s="149" t="s">
        <v>264</v>
      </c>
      <c r="E870" s="148">
        <v>9</v>
      </c>
      <c r="F870" s="148" t="s">
        <v>265</v>
      </c>
      <c r="G870" s="342">
        <v>150000</v>
      </c>
      <c r="H870" s="150" t="s">
        <v>19</v>
      </c>
      <c r="I870" s="164" t="s">
        <v>364</v>
      </c>
    </row>
    <row r="871" spans="1:13" x14ac:dyDescent="0.25">
      <c r="A871" s="454">
        <v>17501</v>
      </c>
      <c r="B871" s="148" t="s">
        <v>266</v>
      </c>
      <c r="C871" s="148">
        <v>29905</v>
      </c>
      <c r="D871" s="149" t="s">
        <v>267</v>
      </c>
      <c r="E871" s="148">
        <v>8</v>
      </c>
      <c r="F871" s="148" t="s">
        <v>268</v>
      </c>
      <c r="G871" s="342">
        <v>300000</v>
      </c>
      <c r="H871" s="150" t="s">
        <v>19</v>
      </c>
      <c r="I871" s="164" t="s">
        <v>364</v>
      </c>
    </row>
    <row r="872" spans="1:13" x14ac:dyDescent="0.25">
      <c r="A872" s="454">
        <v>17501</v>
      </c>
      <c r="B872" s="148" t="s">
        <v>269</v>
      </c>
      <c r="C872" s="148">
        <v>29905</v>
      </c>
      <c r="D872" s="149" t="s">
        <v>270</v>
      </c>
      <c r="E872" s="148">
        <v>5</v>
      </c>
      <c r="F872" s="148" t="s">
        <v>268</v>
      </c>
      <c r="G872" s="342">
        <v>20000</v>
      </c>
      <c r="H872" s="150" t="s">
        <v>19</v>
      </c>
      <c r="I872" s="164" t="s">
        <v>364</v>
      </c>
    </row>
    <row r="873" spans="1:13" x14ac:dyDescent="0.25">
      <c r="A873" s="454">
        <v>17501</v>
      </c>
      <c r="B873" s="148" t="s">
        <v>271</v>
      </c>
      <c r="C873" s="148">
        <v>29905</v>
      </c>
      <c r="D873" s="149" t="s">
        <v>272</v>
      </c>
      <c r="E873" s="148">
        <v>15</v>
      </c>
      <c r="F873" s="148" t="s">
        <v>24</v>
      </c>
      <c r="G873" s="342">
        <v>150000</v>
      </c>
      <c r="H873" s="150" t="s">
        <v>19</v>
      </c>
      <c r="I873" s="164" t="s">
        <v>364</v>
      </c>
    </row>
    <row r="874" spans="1:13" x14ac:dyDescent="0.25">
      <c r="A874" s="454">
        <v>17501</v>
      </c>
      <c r="B874" s="148" t="s">
        <v>271</v>
      </c>
      <c r="C874" s="148">
        <v>29905</v>
      </c>
      <c r="D874" s="149" t="s">
        <v>273</v>
      </c>
      <c r="E874" s="148">
        <v>70</v>
      </c>
      <c r="F874" s="148" t="s">
        <v>24</v>
      </c>
      <c r="G874" s="342">
        <v>125000</v>
      </c>
      <c r="H874" s="150" t="s">
        <v>19</v>
      </c>
      <c r="I874" s="164" t="s">
        <v>364</v>
      </c>
    </row>
    <row r="875" spans="1:13" x14ac:dyDescent="0.25">
      <c r="A875" s="454">
        <v>17501</v>
      </c>
      <c r="B875" s="148">
        <v>47131604</v>
      </c>
      <c r="C875" s="148">
        <v>29905</v>
      </c>
      <c r="D875" s="149" t="s">
        <v>274</v>
      </c>
      <c r="E875" s="148">
        <v>10</v>
      </c>
      <c r="F875" s="148" t="s">
        <v>24</v>
      </c>
      <c r="G875" s="342">
        <v>100000</v>
      </c>
      <c r="H875" s="150" t="s">
        <v>19</v>
      </c>
      <c r="I875" s="164" t="s">
        <v>364</v>
      </c>
    </row>
    <row r="876" spans="1:13" x14ac:dyDescent="0.25">
      <c r="A876" s="454">
        <v>17501</v>
      </c>
      <c r="B876" s="148">
        <v>47131602</v>
      </c>
      <c r="C876" s="148">
        <v>29905</v>
      </c>
      <c r="D876" s="149" t="s">
        <v>275</v>
      </c>
      <c r="E876" s="148">
        <v>30</v>
      </c>
      <c r="F876" s="148" t="s">
        <v>24</v>
      </c>
      <c r="G876" s="342">
        <v>200000</v>
      </c>
      <c r="H876" s="150" t="s">
        <v>19</v>
      </c>
      <c r="I876" s="164" t="s">
        <v>364</v>
      </c>
    </row>
    <row r="877" spans="1:13" x14ac:dyDescent="0.25">
      <c r="A877" s="454">
        <v>17501</v>
      </c>
      <c r="B877" s="148">
        <v>53131608</v>
      </c>
      <c r="C877" s="148">
        <v>29905</v>
      </c>
      <c r="D877" s="158" t="s">
        <v>276</v>
      </c>
      <c r="E877" s="148">
        <v>20</v>
      </c>
      <c r="F877" s="148" t="s">
        <v>24</v>
      </c>
      <c r="G877" s="342">
        <v>200000</v>
      </c>
      <c r="H877" s="150" t="s">
        <v>19</v>
      </c>
      <c r="I877" s="164" t="s">
        <v>364</v>
      </c>
    </row>
    <row r="878" spans="1:13" x14ac:dyDescent="0.25">
      <c r="A878" s="454">
        <v>17501</v>
      </c>
      <c r="B878" s="148" t="s">
        <v>277</v>
      </c>
      <c r="C878" s="148">
        <v>29905</v>
      </c>
      <c r="D878" s="149" t="s">
        <v>278</v>
      </c>
      <c r="E878" s="148">
        <v>196</v>
      </c>
      <c r="F878" s="148" t="s">
        <v>279</v>
      </c>
      <c r="G878" s="342">
        <v>200000</v>
      </c>
      <c r="H878" s="150" t="s">
        <v>19</v>
      </c>
      <c r="I878" s="164" t="s">
        <v>364</v>
      </c>
    </row>
    <row r="879" spans="1:13" x14ac:dyDescent="0.25">
      <c r="A879" s="454">
        <v>17501</v>
      </c>
      <c r="B879" s="148" t="s">
        <v>280</v>
      </c>
      <c r="C879" s="148">
        <v>29905</v>
      </c>
      <c r="D879" s="149" t="s">
        <v>281</v>
      </c>
      <c r="E879" s="148">
        <v>9</v>
      </c>
      <c r="F879" s="148" t="s">
        <v>24</v>
      </c>
      <c r="G879" s="342">
        <v>100000</v>
      </c>
      <c r="H879" s="150" t="s">
        <v>19</v>
      </c>
      <c r="I879" s="164" t="s">
        <v>364</v>
      </c>
    </row>
    <row r="880" spans="1:13" x14ac:dyDescent="0.25">
      <c r="A880" s="454">
        <v>17501</v>
      </c>
      <c r="B880" s="148" t="s">
        <v>269</v>
      </c>
      <c r="C880" s="148">
        <v>29905</v>
      </c>
      <c r="D880" s="158" t="s">
        <v>270</v>
      </c>
      <c r="E880" s="148">
        <v>10</v>
      </c>
      <c r="F880" s="148" t="s">
        <v>265</v>
      </c>
      <c r="G880" s="342">
        <v>300000</v>
      </c>
      <c r="H880" s="150" t="s">
        <v>19</v>
      </c>
      <c r="I880" s="164" t="s">
        <v>364</v>
      </c>
    </row>
    <row r="881" spans="1:9" x14ac:dyDescent="0.25">
      <c r="A881" s="454">
        <v>17501</v>
      </c>
      <c r="B881" s="148" t="s">
        <v>277</v>
      </c>
      <c r="C881" s="148">
        <v>29905</v>
      </c>
      <c r="D881" s="149" t="s">
        <v>282</v>
      </c>
      <c r="E881" s="148">
        <v>80</v>
      </c>
      <c r="F881" s="148" t="s">
        <v>268</v>
      </c>
      <c r="G881" s="342">
        <v>100000</v>
      </c>
      <c r="H881" s="150" t="s">
        <v>19</v>
      </c>
      <c r="I881" s="164" t="s">
        <v>364</v>
      </c>
    </row>
    <row r="882" spans="1:9" x14ac:dyDescent="0.25">
      <c r="A882" s="454">
        <v>17501</v>
      </c>
      <c r="B882" s="148">
        <v>47131821</v>
      </c>
      <c r="C882" s="148">
        <v>29905</v>
      </c>
      <c r="D882" s="149" t="s">
        <v>283</v>
      </c>
      <c r="E882" s="148">
        <v>10</v>
      </c>
      <c r="F882" s="148" t="s">
        <v>268</v>
      </c>
      <c r="G882" s="342">
        <v>50000</v>
      </c>
      <c r="H882" s="150" t="s">
        <v>19</v>
      </c>
      <c r="I882" s="164" t="s">
        <v>364</v>
      </c>
    </row>
    <row r="883" spans="1:9" x14ac:dyDescent="0.25">
      <c r="A883" s="454">
        <v>17501</v>
      </c>
      <c r="B883" s="148">
        <v>52121601</v>
      </c>
      <c r="C883" s="148">
        <v>29905</v>
      </c>
      <c r="D883" s="149" t="s">
        <v>284</v>
      </c>
      <c r="E883" s="148">
        <v>8</v>
      </c>
      <c r="F883" s="148" t="s">
        <v>88</v>
      </c>
      <c r="G883" s="342">
        <v>50000</v>
      </c>
      <c r="H883" s="150" t="s">
        <v>19</v>
      </c>
      <c r="I883" s="164" t="s">
        <v>364</v>
      </c>
    </row>
    <row r="884" spans="1:9" x14ac:dyDescent="0.25">
      <c r="A884" s="454">
        <v>17501</v>
      </c>
      <c r="B884" s="148">
        <v>47131618</v>
      </c>
      <c r="C884" s="148">
        <v>29905</v>
      </c>
      <c r="D884" s="149" t="s">
        <v>285</v>
      </c>
      <c r="E884" s="148">
        <v>12</v>
      </c>
      <c r="F884" s="148" t="s">
        <v>24</v>
      </c>
      <c r="G884" s="342">
        <v>5000</v>
      </c>
      <c r="H884" s="150" t="s">
        <v>19</v>
      </c>
      <c r="I884" s="164" t="s">
        <v>364</v>
      </c>
    </row>
    <row r="885" spans="1:9" x14ac:dyDescent="0.25">
      <c r="A885" s="454">
        <v>17501</v>
      </c>
      <c r="B885" s="148">
        <v>47131601</v>
      </c>
      <c r="C885" s="148">
        <v>29905</v>
      </c>
      <c r="D885" s="149" t="s">
        <v>286</v>
      </c>
      <c r="E885" s="148">
        <v>15</v>
      </c>
      <c r="F885" s="148" t="s">
        <v>24</v>
      </c>
      <c r="G885" s="342">
        <v>50000</v>
      </c>
      <c r="H885" s="150" t="s">
        <v>19</v>
      </c>
      <c r="I885" s="164" t="s">
        <v>364</v>
      </c>
    </row>
    <row r="886" spans="1:9" x14ac:dyDescent="0.25">
      <c r="A886" s="454">
        <v>17501</v>
      </c>
      <c r="B886" s="148">
        <v>47131609</v>
      </c>
      <c r="C886" s="148">
        <v>29905</v>
      </c>
      <c r="D886" s="149" t="s">
        <v>287</v>
      </c>
      <c r="E886" s="148">
        <v>14</v>
      </c>
      <c r="F886" s="148" t="s">
        <v>24</v>
      </c>
      <c r="G886" s="342">
        <f>3000+17000</f>
        <v>20000</v>
      </c>
      <c r="H886" s="150" t="s">
        <v>19</v>
      </c>
      <c r="I886" s="164" t="s">
        <v>364</v>
      </c>
    </row>
    <row r="887" spans="1:9" x14ac:dyDescent="0.25">
      <c r="A887" s="454">
        <v>17501</v>
      </c>
      <c r="B887" s="148">
        <v>14111704</v>
      </c>
      <c r="C887" s="148">
        <v>29905</v>
      </c>
      <c r="D887" s="149" t="s">
        <v>288</v>
      </c>
      <c r="E887" s="148">
        <v>7</v>
      </c>
      <c r="F887" s="148" t="s">
        <v>60</v>
      </c>
      <c r="G887" s="342">
        <v>902350</v>
      </c>
      <c r="H887" s="150" t="s">
        <v>19</v>
      </c>
      <c r="I887" s="164" t="s">
        <v>364</v>
      </c>
    </row>
    <row r="888" spans="1:9" ht="30" x14ac:dyDescent="0.25">
      <c r="A888" s="454">
        <v>17501</v>
      </c>
      <c r="B888" s="148">
        <v>47131812</v>
      </c>
      <c r="C888" s="148">
        <v>29905</v>
      </c>
      <c r="D888" s="154" t="s">
        <v>289</v>
      </c>
      <c r="E888" s="148">
        <v>3</v>
      </c>
      <c r="F888" s="148" t="s">
        <v>24</v>
      </c>
      <c r="G888" s="342">
        <f>5000+45000</f>
        <v>50000</v>
      </c>
      <c r="H888" s="150" t="s">
        <v>19</v>
      </c>
      <c r="I888" s="164" t="s">
        <v>364</v>
      </c>
    </row>
    <row r="889" spans="1:9" x14ac:dyDescent="0.25">
      <c r="A889" s="454">
        <v>17501</v>
      </c>
      <c r="B889" s="148">
        <v>14111703</v>
      </c>
      <c r="C889" s="148">
        <v>29905</v>
      </c>
      <c r="D889" s="149" t="s">
        <v>290</v>
      </c>
      <c r="E889" s="148">
        <v>60</v>
      </c>
      <c r="F889" s="148" t="s">
        <v>24</v>
      </c>
      <c r="G889" s="342">
        <v>500000</v>
      </c>
      <c r="H889" s="150" t="s">
        <v>19</v>
      </c>
      <c r="I889" s="164" t="s">
        <v>364</v>
      </c>
    </row>
    <row r="890" spans="1:9" ht="30" x14ac:dyDescent="0.25">
      <c r="A890" s="454">
        <v>17501</v>
      </c>
      <c r="B890" s="148" t="s">
        <v>254</v>
      </c>
      <c r="C890" s="148">
        <v>29905</v>
      </c>
      <c r="D890" s="149" t="s">
        <v>255</v>
      </c>
      <c r="E890" s="148">
        <v>146</v>
      </c>
      <c r="F890" s="148" t="s">
        <v>24</v>
      </c>
      <c r="G890" s="342">
        <v>150000</v>
      </c>
      <c r="H890" s="150" t="s">
        <v>19</v>
      </c>
      <c r="I890" s="148" t="s">
        <v>336</v>
      </c>
    </row>
    <row r="891" spans="1:9" ht="30" x14ac:dyDescent="0.25">
      <c r="A891" s="454">
        <v>17501</v>
      </c>
      <c r="B891" s="148" t="s">
        <v>277</v>
      </c>
      <c r="C891" s="148">
        <v>29905</v>
      </c>
      <c r="D891" s="149" t="s">
        <v>291</v>
      </c>
      <c r="E891" s="148">
        <v>75</v>
      </c>
      <c r="F891" s="148" t="s">
        <v>24</v>
      </c>
      <c r="G891" s="342">
        <v>120000</v>
      </c>
      <c r="H891" s="150" t="s">
        <v>19</v>
      </c>
      <c r="I891" s="148" t="s">
        <v>336</v>
      </c>
    </row>
    <row r="892" spans="1:9" x14ac:dyDescent="0.25">
      <c r="A892" s="454">
        <v>17501</v>
      </c>
      <c r="B892" s="148" t="s">
        <v>256</v>
      </c>
      <c r="C892" s="148">
        <v>29905</v>
      </c>
      <c r="D892" s="149" t="s">
        <v>257</v>
      </c>
      <c r="E892" s="148">
        <v>46</v>
      </c>
      <c r="F892" s="148" t="s">
        <v>24</v>
      </c>
      <c r="G892" s="342">
        <f>79900+20100</f>
        <v>100000</v>
      </c>
      <c r="H892" s="150" t="s">
        <v>19</v>
      </c>
      <c r="I892" s="148" t="s">
        <v>336</v>
      </c>
    </row>
    <row r="893" spans="1:9" x14ac:dyDescent="0.25">
      <c r="A893" s="454">
        <v>17501</v>
      </c>
      <c r="B893" s="148" t="s">
        <v>259</v>
      </c>
      <c r="C893" s="148">
        <v>29905</v>
      </c>
      <c r="D893" s="158" t="s">
        <v>260</v>
      </c>
      <c r="E893" s="148">
        <v>346</v>
      </c>
      <c r="F893" s="148" t="s">
        <v>73</v>
      </c>
      <c r="G893" s="342">
        <v>90000</v>
      </c>
      <c r="H893" s="150" t="s">
        <v>19</v>
      </c>
      <c r="I893" s="148" t="s">
        <v>336</v>
      </c>
    </row>
    <row r="894" spans="1:9" x14ac:dyDescent="0.25">
      <c r="A894" s="454">
        <v>17501</v>
      </c>
      <c r="B894" s="148" t="s">
        <v>261</v>
      </c>
      <c r="C894" s="148">
        <v>29905</v>
      </c>
      <c r="D894" s="149" t="s">
        <v>262</v>
      </c>
      <c r="E894" s="148">
        <v>37</v>
      </c>
      <c r="F894" s="148" t="s">
        <v>24</v>
      </c>
      <c r="G894" s="342">
        <v>41000</v>
      </c>
      <c r="H894" s="150" t="s">
        <v>19</v>
      </c>
      <c r="I894" s="148" t="s">
        <v>336</v>
      </c>
    </row>
    <row r="895" spans="1:9" x14ac:dyDescent="0.25">
      <c r="A895" s="454">
        <v>17501</v>
      </c>
      <c r="B895" s="148" t="s">
        <v>263</v>
      </c>
      <c r="C895" s="148">
        <v>29905</v>
      </c>
      <c r="D895" s="149" t="s">
        <v>264</v>
      </c>
      <c r="E895" s="148">
        <v>73</v>
      </c>
      <c r="F895" s="148" t="s">
        <v>265</v>
      </c>
      <c r="G895" s="342">
        <v>54500</v>
      </c>
      <c r="H895" s="150" t="s">
        <v>19</v>
      </c>
      <c r="I895" s="148" t="s">
        <v>336</v>
      </c>
    </row>
    <row r="896" spans="1:9" x14ac:dyDescent="0.25">
      <c r="A896" s="454">
        <v>17501</v>
      </c>
      <c r="B896" s="148" t="s">
        <v>266</v>
      </c>
      <c r="C896" s="148">
        <v>29905</v>
      </c>
      <c r="D896" s="149" t="s">
        <v>267</v>
      </c>
      <c r="E896" s="148">
        <v>89</v>
      </c>
      <c r="F896" s="148" t="s">
        <v>265</v>
      </c>
      <c r="G896" s="342">
        <v>150000</v>
      </c>
      <c r="H896" s="150" t="s">
        <v>19</v>
      </c>
      <c r="I896" s="148" t="s">
        <v>336</v>
      </c>
    </row>
    <row r="897" spans="1:9" x14ac:dyDescent="0.25">
      <c r="A897" s="454">
        <v>17501</v>
      </c>
      <c r="B897" s="148" t="s">
        <v>269</v>
      </c>
      <c r="C897" s="148">
        <v>29905</v>
      </c>
      <c r="D897" s="149" t="s">
        <v>270</v>
      </c>
      <c r="E897" s="148">
        <v>111</v>
      </c>
      <c r="F897" s="148" t="s">
        <v>24</v>
      </c>
      <c r="G897" s="342">
        <v>41000</v>
      </c>
      <c r="H897" s="150" t="s">
        <v>19</v>
      </c>
      <c r="I897" s="148" t="s">
        <v>336</v>
      </c>
    </row>
    <row r="898" spans="1:9" x14ac:dyDescent="0.25">
      <c r="A898" s="454">
        <v>17501</v>
      </c>
      <c r="B898" s="148" t="s">
        <v>271</v>
      </c>
      <c r="C898" s="148">
        <v>29905</v>
      </c>
      <c r="D898" s="149" t="s">
        <v>272</v>
      </c>
      <c r="E898" s="148">
        <v>116</v>
      </c>
      <c r="F898" s="148" t="s">
        <v>24</v>
      </c>
      <c r="G898" s="342">
        <f>34000+26000</f>
        <v>60000</v>
      </c>
      <c r="H898" s="150" t="s">
        <v>19</v>
      </c>
      <c r="I898" s="148" t="s">
        <v>336</v>
      </c>
    </row>
    <row r="899" spans="1:9" x14ac:dyDescent="0.25">
      <c r="A899" s="454">
        <v>17501</v>
      </c>
      <c r="B899" s="148" t="s">
        <v>271</v>
      </c>
      <c r="C899" s="148">
        <v>29905</v>
      </c>
      <c r="D899" s="149" t="s">
        <v>273</v>
      </c>
      <c r="E899" s="148">
        <v>185</v>
      </c>
      <c r="F899" s="148" t="s">
        <v>53</v>
      </c>
      <c r="G899" s="342">
        <v>50000</v>
      </c>
      <c r="H899" s="150" t="s">
        <v>19</v>
      </c>
      <c r="I899" s="148" t="s">
        <v>336</v>
      </c>
    </row>
    <row r="900" spans="1:9" ht="30" x14ac:dyDescent="0.25">
      <c r="A900" s="454">
        <v>17501</v>
      </c>
      <c r="B900" s="148">
        <v>47131706</v>
      </c>
      <c r="C900" s="148">
        <v>29905</v>
      </c>
      <c r="D900" s="149" t="s">
        <v>292</v>
      </c>
      <c r="E900" s="148">
        <v>131</v>
      </c>
      <c r="F900" s="148" t="s">
        <v>24</v>
      </c>
      <c r="G900" s="342">
        <v>50000</v>
      </c>
      <c r="H900" s="150" t="s">
        <v>19</v>
      </c>
      <c r="I900" s="148" t="s">
        <v>336</v>
      </c>
    </row>
    <row r="901" spans="1:9" x14ac:dyDescent="0.25">
      <c r="A901" s="454">
        <v>17501</v>
      </c>
      <c r="B901" s="148">
        <v>47131604</v>
      </c>
      <c r="C901" s="148">
        <v>29905</v>
      </c>
      <c r="D901" s="149" t="s">
        <v>274</v>
      </c>
      <c r="E901" s="148">
        <v>76</v>
      </c>
      <c r="F901" s="148" t="s">
        <v>24</v>
      </c>
      <c r="G901" s="342">
        <v>46000</v>
      </c>
      <c r="H901" s="150" t="s">
        <v>19</v>
      </c>
      <c r="I901" s="148" t="s">
        <v>336</v>
      </c>
    </row>
    <row r="902" spans="1:9" x14ac:dyDescent="0.25">
      <c r="A902" s="454">
        <v>17501</v>
      </c>
      <c r="B902" s="148">
        <v>47131603</v>
      </c>
      <c r="C902" s="148">
        <v>29905</v>
      </c>
      <c r="D902" s="149" t="s">
        <v>275</v>
      </c>
      <c r="E902" s="148">
        <v>170</v>
      </c>
      <c r="F902" s="148" t="s">
        <v>73</v>
      </c>
      <c r="G902" s="342">
        <v>51500</v>
      </c>
      <c r="H902" s="150" t="s">
        <v>19</v>
      </c>
      <c r="I902" s="148" t="s">
        <v>336</v>
      </c>
    </row>
    <row r="903" spans="1:9" x14ac:dyDescent="0.25">
      <c r="A903" s="454">
        <v>17501</v>
      </c>
      <c r="B903" s="148">
        <v>53131608</v>
      </c>
      <c r="C903" s="148">
        <v>29905</v>
      </c>
      <c r="D903" s="149" t="s">
        <v>276</v>
      </c>
      <c r="E903" s="148">
        <v>150</v>
      </c>
      <c r="F903" s="148" t="s">
        <v>24</v>
      </c>
      <c r="G903" s="342">
        <v>87000</v>
      </c>
      <c r="H903" s="150" t="s">
        <v>19</v>
      </c>
      <c r="I903" s="148" t="s">
        <v>336</v>
      </c>
    </row>
    <row r="904" spans="1:9" x14ac:dyDescent="0.25">
      <c r="A904" s="454">
        <v>17501</v>
      </c>
      <c r="B904" s="148" t="s">
        <v>280</v>
      </c>
      <c r="C904" s="148">
        <v>29905</v>
      </c>
      <c r="D904" s="149" t="s">
        <v>281</v>
      </c>
      <c r="E904" s="148">
        <v>160</v>
      </c>
      <c r="F904" s="148" t="s">
        <v>24</v>
      </c>
      <c r="G904" s="342">
        <v>81000</v>
      </c>
      <c r="H904" s="150" t="s">
        <v>19</v>
      </c>
      <c r="I904" s="148" t="s">
        <v>336</v>
      </c>
    </row>
    <row r="905" spans="1:9" x14ac:dyDescent="0.25">
      <c r="A905" s="454">
        <v>17501</v>
      </c>
      <c r="B905" s="148">
        <v>52121601</v>
      </c>
      <c r="C905" s="148">
        <v>29905</v>
      </c>
      <c r="D905" s="149" t="s">
        <v>284</v>
      </c>
      <c r="E905" s="148">
        <v>271</v>
      </c>
      <c r="F905" s="148" t="s">
        <v>73</v>
      </c>
      <c r="G905" s="342">
        <v>114500</v>
      </c>
      <c r="H905" s="150" t="s">
        <v>19</v>
      </c>
      <c r="I905" s="148" t="s">
        <v>336</v>
      </c>
    </row>
    <row r="906" spans="1:9" x14ac:dyDescent="0.25">
      <c r="A906" s="454">
        <v>17501</v>
      </c>
      <c r="B906" s="148">
        <v>47131618</v>
      </c>
      <c r="C906" s="148">
        <v>29905</v>
      </c>
      <c r="D906" s="149" t="s">
        <v>285</v>
      </c>
      <c r="E906" s="148">
        <v>117</v>
      </c>
      <c r="F906" s="148" t="s">
        <v>73</v>
      </c>
      <c r="G906" s="342">
        <v>66000</v>
      </c>
      <c r="H906" s="150" t="s">
        <v>19</v>
      </c>
      <c r="I906" s="148" t="s">
        <v>336</v>
      </c>
    </row>
    <row r="907" spans="1:9" x14ac:dyDescent="0.25">
      <c r="A907" s="454">
        <v>17501</v>
      </c>
      <c r="B907" s="148">
        <v>47131601</v>
      </c>
      <c r="C907" s="148">
        <v>29905</v>
      </c>
      <c r="D907" s="149" t="s">
        <v>286</v>
      </c>
      <c r="E907" s="148">
        <v>33</v>
      </c>
      <c r="F907" s="148" t="s">
        <v>24</v>
      </c>
      <c r="G907" s="342">
        <v>23500</v>
      </c>
      <c r="H907" s="150" t="s">
        <v>19</v>
      </c>
      <c r="I907" s="148" t="s">
        <v>336</v>
      </c>
    </row>
    <row r="908" spans="1:9" x14ac:dyDescent="0.25">
      <c r="A908" s="454">
        <v>17501</v>
      </c>
      <c r="B908" s="148">
        <v>47131609</v>
      </c>
      <c r="C908" s="148">
        <v>29905</v>
      </c>
      <c r="D908" s="149" t="s">
        <v>287</v>
      </c>
      <c r="E908" s="148">
        <v>45</v>
      </c>
      <c r="F908" s="148" t="s">
        <v>24</v>
      </c>
      <c r="G908" s="342">
        <v>38500</v>
      </c>
      <c r="H908" s="150" t="s">
        <v>19</v>
      </c>
      <c r="I908" s="148" t="s">
        <v>336</v>
      </c>
    </row>
    <row r="909" spans="1:9" x14ac:dyDescent="0.25">
      <c r="A909" s="454">
        <v>17501</v>
      </c>
      <c r="B909" s="148">
        <v>14111704</v>
      </c>
      <c r="C909" s="148">
        <v>29905</v>
      </c>
      <c r="D909" s="149" t="s">
        <v>293</v>
      </c>
      <c r="E909" s="148">
        <v>100</v>
      </c>
      <c r="F909" s="148" t="s">
        <v>24</v>
      </c>
      <c r="G909" s="342">
        <v>30000</v>
      </c>
      <c r="H909" s="150" t="s">
        <v>19</v>
      </c>
      <c r="I909" s="148" t="s">
        <v>336</v>
      </c>
    </row>
    <row r="910" spans="1:9" x14ac:dyDescent="0.25">
      <c r="A910" s="454">
        <v>17501</v>
      </c>
      <c r="B910" s="148">
        <v>14111704</v>
      </c>
      <c r="C910" s="148">
        <v>29905</v>
      </c>
      <c r="D910" s="149" t="s">
        <v>288</v>
      </c>
      <c r="E910" s="148">
        <v>282</v>
      </c>
      <c r="F910" s="148" t="s">
        <v>24</v>
      </c>
      <c r="G910" s="342">
        <f>75000-30000</f>
        <v>45000</v>
      </c>
      <c r="H910" s="150" t="s">
        <v>19</v>
      </c>
      <c r="I910" s="148" t="s">
        <v>336</v>
      </c>
    </row>
    <row r="911" spans="1:9" ht="30" x14ac:dyDescent="0.25">
      <c r="A911" s="454">
        <v>17501</v>
      </c>
      <c r="B911" s="148">
        <v>47131812</v>
      </c>
      <c r="C911" s="148">
        <v>29905</v>
      </c>
      <c r="D911" s="154" t="s">
        <v>289</v>
      </c>
      <c r="E911" s="148">
        <v>76</v>
      </c>
      <c r="F911" s="148" t="s">
        <v>53</v>
      </c>
      <c r="G911" s="342">
        <v>47000</v>
      </c>
      <c r="H911" s="150" t="s">
        <v>19</v>
      </c>
      <c r="I911" s="148" t="s">
        <v>336</v>
      </c>
    </row>
    <row r="912" spans="1:9" x14ac:dyDescent="0.25">
      <c r="A912" s="454">
        <v>17501</v>
      </c>
      <c r="B912" s="148">
        <v>14111705</v>
      </c>
      <c r="C912" s="148">
        <v>29905</v>
      </c>
      <c r="D912" s="149" t="s">
        <v>294</v>
      </c>
      <c r="E912" s="148">
        <v>283</v>
      </c>
      <c r="F912" s="148" t="s">
        <v>73</v>
      </c>
      <c r="G912" s="342">
        <v>92500</v>
      </c>
      <c r="H912" s="150" t="s">
        <v>19</v>
      </c>
      <c r="I912" s="148" t="s">
        <v>336</v>
      </c>
    </row>
    <row r="913" spans="1:13" x14ac:dyDescent="0.25">
      <c r="A913" s="454">
        <v>17501</v>
      </c>
      <c r="B913" s="148">
        <v>14111703</v>
      </c>
      <c r="C913" s="148">
        <v>29905</v>
      </c>
      <c r="D913" s="149" t="s">
        <v>290</v>
      </c>
      <c r="E913" s="148">
        <v>302</v>
      </c>
      <c r="F913" s="148" t="s">
        <v>53</v>
      </c>
      <c r="G913" s="342">
        <v>1200000</v>
      </c>
      <c r="H913" s="150" t="s">
        <v>19</v>
      </c>
      <c r="I913" s="148" t="s">
        <v>336</v>
      </c>
    </row>
    <row r="914" spans="1:13" x14ac:dyDescent="0.25">
      <c r="A914" s="454">
        <v>17501</v>
      </c>
      <c r="B914" s="148">
        <v>47131821</v>
      </c>
      <c r="C914" s="148">
        <v>29905</v>
      </c>
      <c r="D914" s="149" t="s">
        <v>283</v>
      </c>
      <c r="E914" s="148">
        <v>12</v>
      </c>
      <c r="F914" s="148" t="s">
        <v>295</v>
      </c>
      <c r="G914" s="342">
        <v>30000</v>
      </c>
      <c r="H914" s="150" t="s">
        <v>19</v>
      </c>
      <c r="I914" s="148" t="s">
        <v>336</v>
      </c>
    </row>
    <row r="915" spans="1:13" x14ac:dyDescent="0.25">
      <c r="A915" s="454">
        <v>17501</v>
      </c>
      <c r="B915" s="148" t="s">
        <v>277</v>
      </c>
      <c r="C915" s="148">
        <v>29905</v>
      </c>
      <c r="D915" s="149" t="s">
        <v>282</v>
      </c>
      <c r="E915" s="148">
        <v>31</v>
      </c>
      <c r="F915" s="148" t="s">
        <v>76</v>
      </c>
      <c r="G915" s="342">
        <v>50000</v>
      </c>
      <c r="H915" s="150" t="s">
        <v>19</v>
      </c>
      <c r="I915" s="148" t="s">
        <v>336</v>
      </c>
    </row>
    <row r="916" spans="1:13" x14ac:dyDescent="0.25">
      <c r="A916" s="454">
        <v>17501</v>
      </c>
      <c r="B916" s="148" t="s">
        <v>434</v>
      </c>
      <c r="C916" s="161">
        <v>29905</v>
      </c>
      <c r="D916" s="174" t="s">
        <v>296</v>
      </c>
      <c r="E916" s="148">
        <v>1000</v>
      </c>
      <c r="F916" s="148" t="s">
        <v>24</v>
      </c>
      <c r="G916" s="342">
        <v>1000000</v>
      </c>
      <c r="H916" s="150" t="s">
        <v>19</v>
      </c>
      <c r="I916" s="148" t="s">
        <v>336</v>
      </c>
    </row>
    <row r="917" spans="1:13" x14ac:dyDescent="0.25">
      <c r="A917" s="454">
        <v>17501</v>
      </c>
      <c r="B917" s="148">
        <v>47131710</v>
      </c>
      <c r="C917" s="148">
        <v>29905</v>
      </c>
      <c r="D917" s="176" t="s">
        <v>297</v>
      </c>
      <c r="E917" s="148">
        <v>10</v>
      </c>
      <c r="F917" s="148" t="s">
        <v>24</v>
      </c>
      <c r="G917" s="342">
        <v>150000</v>
      </c>
      <c r="H917" s="150" t="s">
        <v>19</v>
      </c>
      <c r="I917" s="148" t="s">
        <v>336</v>
      </c>
    </row>
    <row r="918" spans="1:13" x14ac:dyDescent="0.25">
      <c r="A918" s="454">
        <v>17501</v>
      </c>
      <c r="B918" s="148">
        <v>47131701</v>
      </c>
      <c r="C918" s="148">
        <v>29905</v>
      </c>
      <c r="D918" s="176" t="s">
        <v>298</v>
      </c>
      <c r="E918" s="148">
        <v>30</v>
      </c>
      <c r="F918" s="148" t="s">
        <v>24</v>
      </c>
      <c r="G918" s="342">
        <v>1000000</v>
      </c>
      <c r="H918" s="150" t="s">
        <v>19</v>
      </c>
      <c r="I918" s="148" t="s">
        <v>336</v>
      </c>
    </row>
    <row r="919" spans="1:13" x14ac:dyDescent="0.25">
      <c r="A919" s="454">
        <v>17501</v>
      </c>
      <c r="B919" s="148" t="s">
        <v>448</v>
      </c>
      <c r="C919" s="148">
        <v>29905</v>
      </c>
      <c r="D919" s="153" t="s">
        <v>299</v>
      </c>
      <c r="E919" s="148">
        <v>150</v>
      </c>
      <c r="F919" s="148" t="s">
        <v>24</v>
      </c>
      <c r="G919" s="342">
        <v>85000</v>
      </c>
      <c r="H919" s="150" t="s">
        <v>19</v>
      </c>
      <c r="I919" s="148" t="s">
        <v>336</v>
      </c>
    </row>
    <row r="920" spans="1:13" x14ac:dyDescent="0.25">
      <c r="A920" s="454">
        <v>17501</v>
      </c>
      <c r="B920" s="148" t="s">
        <v>449</v>
      </c>
      <c r="C920" s="148">
        <v>29905</v>
      </c>
      <c r="D920" s="153" t="s">
        <v>300</v>
      </c>
      <c r="E920" s="148">
        <v>40</v>
      </c>
      <c r="F920" s="148" t="s">
        <v>24</v>
      </c>
      <c r="G920" s="342">
        <v>100000</v>
      </c>
      <c r="H920" s="150" t="s">
        <v>19</v>
      </c>
      <c r="I920" s="148" t="s">
        <v>336</v>
      </c>
    </row>
    <row r="921" spans="1:13" x14ac:dyDescent="0.25">
      <c r="A921" s="454">
        <v>17501</v>
      </c>
      <c r="B921" s="148" t="s">
        <v>450</v>
      </c>
      <c r="C921" s="148">
        <v>29905</v>
      </c>
      <c r="D921" s="153" t="s">
        <v>301</v>
      </c>
      <c r="E921" s="148">
        <v>50</v>
      </c>
      <c r="F921" s="148" t="s">
        <v>24</v>
      </c>
      <c r="G921" s="342">
        <v>100000</v>
      </c>
      <c r="H921" s="150" t="s">
        <v>19</v>
      </c>
      <c r="I921" s="148" t="s">
        <v>336</v>
      </c>
    </row>
    <row r="922" spans="1:13" x14ac:dyDescent="0.25">
      <c r="A922" s="454">
        <v>17501</v>
      </c>
      <c r="B922" s="148" t="s">
        <v>451</v>
      </c>
      <c r="C922" s="148">
        <v>29905</v>
      </c>
      <c r="D922" s="153" t="s">
        <v>302</v>
      </c>
      <c r="E922" s="148">
        <v>15</v>
      </c>
      <c r="F922" s="148" t="s">
        <v>24</v>
      </c>
      <c r="G922" s="342">
        <v>7500</v>
      </c>
      <c r="H922" s="150" t="s">
        <v>19</v>
      </c>
      <c r="I922" s="148" t="s">
        <v>336</v>
      </c>
    </row>
    <row r="923" spans="1:13" x14ac:dyDescent="0.25">
      <c r="A923" s="454">
        <v>17501</v>
      </c>
      <c r="B923" s="148" t="s">
        <v>452</v>
      </c>
      <c r="C923" s="148">
        <v>29905</v>
      </c>
      <c r="D923" s="153" t="s">
        <v>303</v>
      </c>
      <c r="E923" s="148">
        <v>20</v>
      </c>
      <c r="F923" s="148" t="s">
        <v>24</v>
      </c>
      <c r="G923" s="342">
        <v>150000</v>
      </c>
      <c r="H923" s="150" t="s">
        <v>19</v>
      </c>
      <c r="I923" s="148" t="s">
        <v>336</v>
      </c>
    </row>
    <row r="924" spans="1:13" ht="30" x14ac:dyDescent="0.25">
      <c r="A924" s="457">
        <v>17501</v>
      </c>
      <c r="B924" s="111"/>
      <c r="C924" s="111">
        <v>29906</v>
      </c>
      <c r="D924" s="112" t="s">
        <v>453</v>
      </c>
      <c r="E924" s="111"/>
      <c r="F924" s="111"/>
      <c r="G924" s="354">
        <f>+G925</f>
        <v>123719</v>
      </c>
      <c r="H924" s="48"/>
      <c r="I924" s="47"/>
      <c r="M924" s="335">
        <f>SUM(G924)</f>
        <v>123719</v>
      </c>
    </row>
    <row r="925" spans="1:13" x14ac:dyDescent="0.25">
      <c r="A925" s="454">
        <v>17501</v>
      </c>
      <c r="B925" s="148">
        <v>46181503</v>
      </c>
      <c r="C925" s="148">
        <v>29906</v>
      </c>
      <c r="D925" s="153" t="s">
        <v>446</v>
      </c>
      <c r="E925" s="148">
        <v>4</v>
      </c>
      <c r="F925" s="148" t="s">
        <v>24</v>
      </c>
      <c r="G925" s="342">
        <v>123719</v>
      </c>
      <c r="H925" s="150" t="s">
        <v>19</v>
      </c>
      <c r="I925" s="148" t="s">
        <v>338</v>
      </c>
    </row>
    <row r="926" spans="1:13" x14ac:dyDescent="0.25">
      <c r="A926" s="457" t="s">
        <v>492</v>
      </c>
      <c r="B926" s="111"/>
      <c r="C926" s="111">
        <v>29907</v>
      </c>
      <c r="D926" s="112" t="s">
        <v>702</v>
      </c>
      <c r="E926" s="111"/>
      <c r="F926" s="111"/>
      <c r="G926" s="354">
        <f>SUM(G927:G927)</f>
        <v>311760</v>
      </c>
      <c r="H926" s="48" t="s">
        <v>19</v>
      </c>
      <c r="I926" s="47"/>
    </row>
    <row r="927" spans="1:13" x14ac:dyDescent="0.25">
      <c r="A927" s="460">
        <v>17502</v>
      </c>
      <c r="B927" s="148">
        <v>52151702</v>
      </c>
      <c r="C927" s="148">
        <v>29907</v>
      </c>
      <c r="D927" s="153" t="s">
        <v>703</v>
      </c>
      <c r="E927" s="148">
        <v>20</v>
      </c>
      <c r="F927" s="148" t="s">
        <v>24</v>
      </c>
      <c r="G927" s="342">
        <v>311760</v>
      </c>
      <c r="H927" s="150" t="s">
        <v>19</v>
      </c>
      <c r="I927" s="148" t="s">
        <v>606</v>
      </c>
      <c r="M927" s="335">
        <f>+G927</f>
        <v>311760</v>
      </c>
    </row>
    <row r="928" spans="1:13" x14ac:dyDescent="0.25">
      <c r="A928" s="325"/>
      <c r="B928" s="38"/>
      <c r="C928" s="38"/>
      <c r="D928" s="72"/>
      <c r="E928" s="38"/>
      <c r="F928" s="38"/>
      <c r="G928" s="352"/>
      <c r="H928" s="38"/>
      <c r="I928" s="38"/>
    </row>
    <row r="929" spans="1:14" ht="28.5" customHeight="1" x14ac:dyDescent="0.25">
      <c r="A929" s="110">
        <v>169</v>
      </c>
      <c r="B929" s="111"/>
      <c r="C929" s="111">
        <v>29999</v>
      </c>
      <c r="D929" s="112" t="s">
        <v>101</v>
      </c>
      <c r="E929" s="111"/>
      <c r="F929" s="111"/>
      <c r="G929" s="354">
        <f>SUM(G930:G941)</f>
        <v>1632920</v>
      </c>
      <c r="H929" s="48">
        <v>1</v>
      </c>
      <c r="I929" s="47" t="s">
        <v>335</v>
      </c>
      <c r="J929" s="62"/>
    </row>
    <row r="930" spans="1:14" x14ac:dyDescent="0.25">
      <c r="A930" s="330">
        <v>169</v>
      </c>
      <c r="B930" s="66">
        <v>49101701</v>
      </c>
      <c r="C930" s="66">
        <v>29999</v>
      </c>
      <c r="D930" s="104" t="s">
        <v>230</v>
      </c>
      <c r="E930" s="65">
        <v>4</v>
      </c>
      <c r="F930" s="65" t="s">
        <v>55</v>
      </c>
      <c r="G930" s="352">
        <v>100000</v>
      </c>
      <c r="H930" s="38">
        <v>1</v>
      </c>
      <c r="I930" s="38" t="s">
        <v>335</v>
      </c>
      <c r="J930" s="63" t="s">
        <v>141</v>
      </c>
      <c r="M930" s="335">
        <f>SUM(G930)</f>
        <v>100000</v>
      </c>
      <c r="N930" s="335"/>
    </row>
    <row r="931" spans="1:14" x14ac:dyDescent="0.25">
      <c r="A931" s="454">
        <v>17501</v>
      </c>
      <c r="B931" s="148">
        <v>11202121</v>
      </c>
      <c r="C931" s="148">
        <v>29999</v>
      </c>
      <c r="D931" s="149" t="s">
        <v>455</v>
      </c>
      <c r="E931" s="148">
        <v>3</v>
      </c>
      <c r="F931" s="148" t="s">
        <v>456</v>
      </c>
      <c r="G931" s="342">
        <v>26000</v>
      </c>
      <c r="H931" s="160" t="s">
        <v>19</v>
      </c>
      <c r="I931" s="148" t="s">
        <v>364</v>
      </c>
      <c r="J931" s="67"/>
      <c r="M931" s="91"/>
    </row>
    <row r="932" spans="1:14" x14ac:dyDescent="0.25">
      <c r="A932" s="454">
        <v>17501</v>
      </c>
      <c r="B932" s="148">
        <v>11202121</v>
      </c>
      <c r="C932" s="148">
        <v>29999</v>
      </c>
      <c r="D932" s="149" t="s">
        <v>455</v>
      </c>
      <c r="E932" s="148">
        <v>3</v>
      </c>
      <c r="F932" s="148" t="s">
        <v>456</v>
      </c>
      <c r="G932" s="342">
        <v>26000</v>
      </c>
      <c r="H932" s="160" t="s">
        <v>19</v>
      </c>
      <c r="I932" s="148" t="s">
        <v>336</v>
      </c>
      <c r="J932" s="67"/>
    </row>
    <row r="933" spans="1:14" x14ac:dyDescent="0.25">
      <c r="A933" s="454">
        <v>17501</v>
      </c>
      <c r="B933" s="148">
        <v>11202121</v>
      </c>
      <c r="C933" s="148">
        <v>29999</v>
      </c>
      <c r="D933" s="149" t="s">
        <v>455</v>
      </c>
      <c r="E933" s="148">
        <v>3</v>
      </c>
      <c r="F933" s="148" t="s">
        <v>456</v>
      </c>
      <c r="G933" s="342">
        <v>26000</v>
      </c>
      <c r="H933" s="160" t="s">
        <v>19</v>
      </c>
      <c r="I933" s="148" t="s">
        <v>338</v>
      </c>
      <c r="J933" s="67"/>
      <c r="M933" s="335">
        <f>SUM(G931:G935)</f>
        <v>130000</v>
      </c>
    </row>
    <row r="934" spans="1:14" x14ac:dyDescent="0.25">
      <c r="A934" s="454">
        <v>17501</v>
      </c>
      <c r="B934" s="148">
        <v>11202121</v>
      </c>
      <c r="C934" s="148">
        <v>29999</v>
      </c>
      <c r="D934" s="149" t="s">
        <v>455</v>
      </c>
      <c r="E934" s="148">
        <v>3</v>
      </c>
      <c r="F934" s="148" t="s">
        <v>456</v>
      </c>
      <c r="G934" s="342">
        <v>26000</v>
      </c>
      <c r="H934" s="160" t="s">
        <v>19</v>
      </c>
      <c r="I934" s="148" t="s">
        <v>340</v>
      </c>
      <c r="J934" s="67"/>
    </row>
    <row r="935" spans="1:14" x14ac:dyDescent="0.25">
      <c r="A935" s="454">
        <v>17501</v>
      </c>
      <c r="B935" s="148">
        <v>26111702</v>
      </c>
      <c r="C935" s="148">
        <v>29999</v>
      </c>
      <c r="D935" s="149" t="s">
        <v>457</v>
      </c>
      <c r="E935" s="148">
        <v>218</v>
      </c>
      <c r="F935" s="148" t="s">
        <v>55</v>
      </c>
      <c r="G935" s="342">
        <v>26000</v>
      </c>
      <c r="H935" s="160" t="s">
        <v>19</v>
      </c>
      <c r="I935" s="148" t="s">
        <v>336</v>
      </c>
      <c r="J935" s="67"/>
    </row>
    <row r="936" spans="1:14" x14ac:dyDescent="0.25">
      <c r="A936" s="460">
        <v>17502</v>
      </c>
      <c r="B936" s="148">
        <v>10139901</v>
      </c>
      <c r="C936" s="148">
        <v>29999</v>
      </c>
      <c r="D936" s="149" t="s">
        <v>705</v>
      </c>
      <c r="E936" s="148">
        <v>96</v>
      </c>
      <c r="F936" s="148" t="s">
        <v>24</v>
      </c>
      <c r="G936" s="342">
        <v>85000</v>
      </c>
      <c r="H936" s="160" t="s">
        <v>19</v>
      </c>
      <c r="I936" s="148" t="s">
        <v>606</v>
      </c>
      <c r="J936" s="67"/>
    </row>
    <row r="937" spans="1:14" x14ac:dyDescent="0.25">
      <c r="A937" s="460">
        <v>17502</v>
      </c>
      <c r="B937" s="148">
        <v>24112109</v>
      </c>
      <c r="C937" s="148">
        <v>29999</v>
      </c>
      <c r="D937" s="149" t="s">
        <v>706</v>
      </c>
      <c r="E937" s="148">
        <v>17</v>
      </c>
      <c r="F937" s="148" t="s">
        <v>24</v>
      </c>
      <c r="G937" s="342">
        <v>850000</v>
      </c>
      <c r="H937" s="160" t="s">
        <v>19</v>
      </c>
      <c r="I937" s="148" t="s">
        <v>606</v>
      </c>
      <c r="J937" s="67"/>
      <c r="M937" s="335"/>
    </row>
    <row r="938" spans="1:14" x14ac:dyDescent="0.25">
      <c r="A938" s="460">
        <v>17502</v>
      </c>
      <c r="B938" s="148">
        <v>24112404</v>
      </c>
      <c r="C938" s="148">
        <v>29999</v>
      </c>
      <c r="D938" s="149" t="s">
        <v>707</v>
      </c>
      <c r="E938" s="148">
        <v>62</v>
      </c>
      <c r="F938" s="148" t="s">
        <v>24</v>
      </c>
      <c r="G938" s="342">
        <v>180000</v>
      </c>
      <c r="H938" s="160" t="s">
        <v>19</v>
      </c>
      <c r="I938" s="148" t="s">
        <v>606</v>
      </c>
      <c r="J938" s="67"/>
      <c r="M938" s="335">
        <f>SUM(G936:G941)</f>
        <v>1402920</v>
      </c>
    </row>
    <row r="939" spans="1:14" x14ac:dyDescent="0.25">
      <c r="A939" s="460">
        <v>17502</v>
      </c>
      <c r="B939" s="148">
        <v>24121508</v>
      </c>
      <c r="C939" s="148">
        <v>29999</v>
      </c>
      <c r="D939" s="149" t="s">
        <v>708</v>
      </c>
      <c r="E939" s="148">
        <v>1000</v>
      </c>
      <c r="F939" s="148" t="s">
        <v>24</v>
      </c>
      <c r="G939" s="342">
        <v>75000</v>
      </c>
      <c r="H939" s="160" t="s">
        <v>19</v>
      </c>
      <c r="I939" s="148" t="s">
        <v>606</v>
      </c>
      <c r="J939" s="67"/>
    </row>
    <row r="940" spans="1:14" x14ac:dyDescent="0.25">
      <c r="A940" s="460">
        <v>17502</v>
      </c>
      <c r="B940" s="148">
        <v>24141501</v>
      </c>
      <c r="C940" s="148">
        <v>29999</v>
      </c>
      <c r="D940" s="149" t="s">
        <v>709</v>
      </c>
      <c r="E940" s="148">
        <v>10</v>
      </c>
      <c r="F940" s="148" t="s">
        <v>415</v>
      </c>
      <c r="G940" s="342">
        <v>75000</v>
      </c>
      <c r="H940" s="160" t="s">
        <v>19</v>
      </c>
      <c r="I940" s="148" t="s">
        <v>606</v>
      </c>
      <c r="J940" s="67"/>
    </row>
    <row r="941" spans="1:14" x14ac:dyDescent="0.25">
      <c r="A941" s="460">
        <v>17502</v>
      </c>
      <c r="B941" s="148">
        <v>49121505</v>
      </c>
      <c r="C941" s="148">
        <v>29999</v>
      </c>
      <c r="D941" s="149" t="s">
        <v>710</v>
      </c>
      <c r="E941" s="148">
        <v>5</v>
      </c>
      <c r="F941" s="148" t="s">
        <v>24</v>
      </c>
      <c r="G941" s="342">
        <f>1402920-1365000+100000</f>
        <v>137920</v>
      </c>
      <c r="H941" s="160" t="s">
        <v>19</v>
      </c>
      <c r="I941" s="148" t="s">
        <v>606</v>
      </c>
      <c r="J941" s="67"/>
    </row>
    <row r="942" spans="1:14" x14ac:dyDescent="0.25">
      <c r="A942" s="110"/>
      <c r="B942" s="111"/>
      <c r="C942" s="111">
        <v>50101</v>
      </c>
      <c r="D942" s="112" t="s">
        <v>711</v>
      </c>
      <c r="E942" s="111"/>
      <c r="F942" s="111"/>
      <c r="G942" s="354">
        <f>SUM(G943:G950)</f>
        <v>10000000</v>
      </c>
      <c r="H942" s="48" t="s">
        <v>304</v>
      </c>
      <c r="I942" s="47"/>
      <c r="J942" s="67"/>
    </row>
    <row r="943" spans="1:14" x14ac:dyDescent="0.25">
      <c r="A943" s="460">
        <v>17502</v>
      </c>
      <c r="B943" s="148">
        <v>20142904</v>
      </c>
      <c r="C943" s="148">
        <v>50101</v>
      </c>
      <c r="D943" s="149" t="s">
        <v>712</v>
      </c>
      <c r="E943" s="148">
        <v>2</v>
      </c>
      <c r="F943" s="148" t="s">
        <v>24</v>
      </c>
      <c r="G943" s="342">
        <v>4000000</v>
      </c>
      <c r="H943" s="160" t="s">
        <v>304</v>
      </c>
      <c r="I943" s="148" t="s">
        <v>606</v>
      </c>
      <c r="J943" s="67"/>
    </row>
    <row r="944" spans="1:14" x14ac:dyDescent="0.25">
      <c r="A944" s="460">
        <v>17502</v>
      </c>
      <c r="B944" s="148">
        <v>24111810</v>
      </c>
      <c r="C944" s="148">
        <v>50101</v>
      </c>
      <c r="D944" s="149" t="s">
        <v>713</v>
      </c>
      <c r="E944" s="148">
        <v>6</v>
      </c>
      <c r="F944" s="148" t="s">
        <v>24</v>
      </c>
      <c r="G944" s="342">
        <v>1000000</v>
      </c>
      <c r="H944" s="160" t="s">
        <v>304</v>
      </c>
      <c r="I944" s="148" t="s">
        <v>606</v>
      </c>
      <c r="J944" s="67"/>
      <c r="M944" s="335">
        <f>SUM(G942)</f>
        <v>10000000</v>
      </c>
    </row>
    <row r="945" spans="1:13" x14ac:dyDescent="0.25">
      <c r="A945" s="460">
        <v>17502</v>
      </c>
      <c r="B945" s="148">
        <v>24131601</v>
      </c>
      <c r="C945" s="148">
        <v>50101</v>
      </c>
      <c r="D945" s="149" t="s">
        <v>714</v>
      </c>
      <c r="E945" s="148">
        <v>1</v>
      </c>
      <c r="F945" s="148" t="s">
        <v>24</v>
      </c>
      <c r="G945" s="342">
        <v>195000</v>
      </c>
      <c r="H945" s="160" t="s">
        <v>304</v>
      </c>
      <c r="I945" s="148" t="s">
        <v>606</v>
      </c>
      <c r="J945" s="67"/>
    </row>
    <row r="946" spans="1:13" x14ac:dyDescent="0.25">
      <c r="A946" s="460">
        <v>17502</v>
      </c>
      <c r="B946" s="148">
        <v>41111506</v>
      </c>
      <c r="C946" s="148">
        <v>50101</v>
      </c>
      <c r="D946" s="149" t="s">
        <v>715</v>
      </c>
      <c r="E946" s="148">
        <v>1</v>
      </c>
      <c r="F946" s="148" t="s">
        <v>24</v>
      </c>
      <c r="G946" s="342">
        <v>800000</v>
      </c>
      <c r="H946" s="160" t="s">
        <v>304</v>
      </c>
      <c r="I946" s="148" t="s">
        <v>606</v>
      </c>
      <c r="J946" s="67"/>
    </row>
    <row r="947" spans="1:13" x14ac:dyDescent="0.25">
      <c r="A947" s="460">
        <v>17502</v>
      </c>
      <c r="B947" s="148">
        <v>32111701</v>
      </c>
      <c r="C947" s="148">
        <v>50101</v>
      </c>
      <c r="D947" s="149" t="s">
        <v>716</v>
      </c>
      <c r="E947" s="148">
        <v>1</v>
      </c>
      <c r="F947" s="148" t="s">
        <v>24</v>
      </c>
      <c r="G947" s="342">
        <f>3000000-225000</f>
        <v>2775000</v>
      </c>
      <c r="H947" s="160" t="s">
        <v>304</v>
      </c>
      <c r="I947" s="148" t="s">
        <v>606</v>
      </c>
      <c r="J947" s="67"/>
    </row>
    <row r="948" spans="1:13" x14ac:dyDescent="0.25">
      <c r="A948" s="460">
        <v>17502</v>
      </c>
      <c r="B948" s="148">
        <v>27112037</v>
      </c>
      <c r="C948" s="148">
        <v>50101</v>
      </c>
      <c r="D948" s="149" t="s">
        <v>717</v>
      </c>
      <c r="E948" s="148">
        <v>2</v>
      </c>
      <c r="F948" s="148" t="s">
        <v>24</v>
      </c>
      <c r="G948" s="342">
        <v>450000</v>
      </c>
      <c r="H948" s="160" t="s">
        <v>304</v>
      </c>
      <c r="I948" s="148" t="s">
        <v>606</v>
      </c>
      <c r="J948" s="67"/>
    </row>
    <row r="949" spans="1:13" x14ac:dyDescent="0.25">
      <c r="A949" s="460">
        <v>17502</v>
      </c>
      <c r="B949" s="148">
        <v>40151510</v>
      </c>
      <c r="C949" s="148">
        <v>50101</v>
      </c>
      <c r="D949" s="149" t="s">
        <v>718</v>
      </c>
      <c r="E949" s="148">
        <v>2</v>
      </c>
      <c r="F949" s="148" t="s">
        <v>24</v>
      </c>
      <c r="G949" s="342">
        <v>585000</v>
      </c>
      <c r="H949" s="160" t="s">
        <v>304</v>
      </c>
      <c r="I949" s="148" t="s">
        <v>606</v>
      </c>
      <c r="J949" s="67"/>
    </row>
    <row r="950" spans="1:13" x14ac:dyDescent="0.25">
      <c r="A950" s="460">
        <v>17502</v>
      </c>
      <c r="B950" s="148">
        <v>46191612</v>
      </c>
      <c r="C950" s="148">
        <v>50101</v>
      </c>
      <c r="D950" s="149" t="s">
        <v>719</v>
      </c>
      <c r="E950" s="148">
        <v>1</v>
      </c>
      <c r="F950" s="148" t="s">
        <v>24</v>
      </c>
      <c r="G950" s="342">
        <v>195000</v>
      </c>
      <c r="H950" s="160" t="s">
        <v>304</v>
      </c>
      <c r="I950" s="148" t="s">
        <v>606</v>
      </c>
      <c r="J950" s="67"/>
    </row>
    <row r="951" spans="1:13" x14ac:dyDescent="0.25">
      <c r="A951" s="460"/>
      <c r="B951" s="148"/>
      <c r="C951" s="148"/>
      <c r="D951" s="149"/>
      <c r="E951" s="148"/>
      <c r="F951" s="148"/>
      <c r="G951" s="342"/>
      <c r="H951" s="160"/>
      <c r="I951" s="148"/>
      <c r="J951" s="67"/>
    </row>
    <row r="952" spans="1:13" x14ac:dyDescent="0.25">
      <c r="A952" s="81">
        <v>169</v>
      </c>
      <c r="B952" s="81"/>
      <c r="C952" s="81">
        <v>50103</v>
      </c>
      <c r="D952" s="100" t="s">
        <v>242</v>
      </c>
      <c r="E952" s="81"/>
      <c r="F952" s="81"/>
      <c r="G952" s="344">
        <f>SUM(G953:G961)</f>
        <v>12822055</v>
      </c>
      <c r="H952" s="82" t="s">
        <v>304</v>
      </c>
      <c r="I952" s="81"/>
      <c r="J952" s="67"/>
    </row>
    <row r="953" spans="1:13" x14ac:dyDescent="0.25">
      <c r="A953" s="325">
        <v>169</v>
      </c>
      <c r="B953" s="38">
        <v>43222644</v>
      </c>
      <c r="C953" s="38">
        <v>50103</v>
      </c>
      <c r="D953" s="72" t="s">
        <v>243</v>
      </c>
      <c r="E953" s="38">
        <v>1</v>
      </c>
      <c r="F953" s="38" t="s">
        <v>24</v>
      </c>
      <c r="G953" s="352">
        <v>7000000</v>
      </c>
      <c r="H953" s="38">
        <v>280</v>
      </c>
      <c r="I953" s="38" t="s">
        <v>338</v>
      </c>
      <c r="J953" s="67"/>
      <c r="M953" s="335">
        <f>+G953</f>
        <v>7000000</v>
      </c>
    </row>
    <row r="954" spans="1:13" x14ac:dyDescent="0.25">
      <c r="A954" s="454">
        <v>17501</v>
      </c>
      <c r="B954" s="148">
        <v>45111609</v>
      </c>
      <c r="C954" s="148">
        <v>50103</v>
      </c>
      <c r="D954" s="149" t="s">
        <v>459</v>
      </c>
      <c r="E954" s="148">
        <v>2</v>
      </c>
      <c r="F954" s="148" t="s">
        <v>24</v>
      </c>
      <c r="G954" s="342">
        <v>1220000</v>
      </c>
      <c r="H954" s="150" t="s">
        <v>304</v>
      </c>
      <c r="I954" s="148" t="s">
        <v>338</v>
      </c>
      <c r="J954" s="67"/>
      <c r="M954" s="91"/>
    </row>
    <row r="955" spans="1:13" x14ac:dyDescent="0.25">
      <c r="A955" s="454">
        <v>17501</v>
      </c>
      <c r="B955" s="148">
        <v>45111603</v>
      </c>
      <c r="C955" s="148">
        <v>50103</v>
      </c>
      <c r="D955" s="149" t="s">
        <v>460</v>
      </c>
      <c r="E955" s="148">
        <v>5</v>
      </c>
      <c r="F955" s="148" t="s">
        <v>24</v>
      </c>
      <c r="G955" s="342">
        <v>800000</v>
      </c>
      <c r="H955" s="150" t="s">
        <v>304</v>
      </c>
      <c r="I955" s="148" t="s">
        <v>338</v>
      </c>
      <c r="J955" s="67"/>
    </row>
    <row r="956" spans="1:13" x14ac:dyDescent="0.25">
      <c r="A956" s="454">
        <v>17501</v>
      </c>
      <c r="B956" s="148">
        <v>43191511</v>
      </c>
      <c r="C956" s="148">
        <v>50103</v>
      </c>
      <c r="D956" s="149" t="s">
        <v>461</v>
      </c>
      <c r="E956" s="148">
        <v>20</v>
      </c>
      <c r="F956" s="148" t="s">
        <v>24</v>
      </c>
      <c r="G956" s="342">
        <v>200000</v>
      </c>
      <c r="H956" s="150" t="s">
        <v>304</v>
      </c>
      <c r="I956" s="148" t="s">
        <v>338</v>
      </c>
      <c r="J956" s="67"/>
    </row>
    <row r="957" spans="1:13" x14ac:dyDescent="0.25">
      <c r="A957" s="454">
        <v>17501</v>
      </c>
      <c r="B957" s="148">
        <v>45111799</v>
      </c>
      <c r="C957" s="148">
        <v>50103</v>
      </c>
      <c r="D957" s="149" t="s">
        <v>462</v>
      </c>
      <c r="E957" s="148">
        <v>1</v>
      </c>
      <c r="F957" s="148" t="s">
        <v>24</v>
      </c>
      <c r="G957" s="342">
        <v>400000</v>
      </c>
      <c r="H957" s="150" t="s">
        <v>304</v>
      </c>
      <c r="I957" s="148" t="s">
        <v>338</v>
      </c>
      <c r="J957" s="67"/>
      <c r="M957" s="335">
        <f>SUM(G954:G961)</f>
        <v>5822055</v>
      </c>
    </row>
    <row r="958" spans="1:13" x14ac:dyDescent="0.25">
      <c r="A958" s="454">
        <v>17501</v>
      </c>
      <c r="B958" s="148">
        <v>45111601</v>
      </c>
      <c r="C958" s="148">
        <v>50103</v>
      </c>
      <c r="D958" s="149" t="s">
        <v>463</v>
      </c>
      <c r="E958" s="148">
        <v>15</v>
      </c>
      <c r="F958" s="148" t="s">
        <v>24</v>
      </c>
      <c r="G958" s="342">
        <v>150000</v>
      </c>
      <c r="H958" s="150" t="s">
        <v>304</v>
      </c>
      <c r="I958" s="148" t="s">
        <v>338</v>
      </c>
      <c r="J958" s="67"/>
    </row>
    <row r="959" spans="1:13" x14ac:dyDescent="0.25">
      <c r="A959" s="454">
        <v>17501</v>
      </c>
      <c r="B959" s="148">
        <v>43191511</v>
      </c>
      <c r="C959" s="148">
        <v>50103</v>
      </c>
      <c r="D959" s="149" t="s">
        <v>461</v>
      </c>
      <c r="E959" s="148">
        <v>22</v>
      </c>
      <c r="F959" s="148" t="s">
        <v>76</v>
      </c>
      <c r="G959" s="342">
        <v>813076</v>
      </c>
      <c r="H959" s="150" t="s">
        <v>304</v>
      </c>
      <c r="I959" s="148" t="s">
        <v>336</v>
      </c>
      <c r="J959" s="67"/>
    </row>
    <row r="960" spans="1:13" x14ac:dyDescent="0.25">
      <c r="A960" s="454">
        <v>17501</v>
      </c>
      <c r="B960" s="148">
        <v>45111603</v>
      </c>
      <c r="C960" s="148">
        <v>50103</v>
      </c>
      <c r="D960" s="149" t="s">
        <v>460</v>
      </c>
      <c r="E960" s="148">
        <v>4</v>
      </c>
      <c r="F960" s="148" t="s">
        <v>76</v>
      </c>
      <c r="G960" s="342">
        <v>1407653</v>
      </c>
      <c r="H960" s="150" t="s">
        <v>304</v>
      </c>
      <c r="I960" s="148" t="s">
        <v>336</v>
      </c>
      <c r="J960" s="67"/>
    </row>
    <row r="961" spans="1:13" x14ac:dyDescent="0.25">
      <c r="A961" s="454">
        <v>17501</v>
      </c>
      <c r="B961" s="148">
        <v>45111609</v>
      </c>
      <c r="C961" s="148">
        <v>50103</v>
      </c>
      <c r="D961" s="149" t="s">
        <v>459</v>
      </c>
      <c r="E961" s="148">
        <v>8</v>
      </c>
      <c r="F961" s="148" t="s">
        <v>76</v>
      </c>
      <c r="G961" s="342">
        <f>2300000-1468674</f>
        <v>831326</v>
      </c>
      <c r="H961" s="150" t="s">
        <v>304</v>
      </c>
      <c r="I961" s="148" t="s">
        <v>336</v>
      </c>
      <c r="J961" s="67"/>
    </row>
    <row r="962" spans="1:13" x14ac:dyDescent="0.25">
      <c r="A962" s="325"/>
      <c r="B962" s="38"/>
      <c r="C962" s="38"/>
      <c r="D962" s="72"/>
      <c r="E962" s="38"/>
      <c r="F962" s="38"/>
      <c r="G962" s="352"/>
      <c r="H962" s="38"/>
      <c r="I962" s="38"/>
      <c r="J962" s="67"/>
    </row>
    <row r="963" spans="1:13" x14ac:dyDescent="0.25">
      <c r="A963" s="81">
        <v>169</v>
      </c>
      <c r="B963" s="81"/>
      <c r="C963" s="81">
        <v>50104</v>
      </c>
      <c r="D963" s="100" t="s">
        <v>305</v>
      </c>
      <c r="E963" s="81"/>
      <c r="F963" s="81"/>
      <c r="G963" s="344">
        <f>SUM(G964:G1008)</f>
        <v>28980946</v>
      </c>
      <c r="H963" s="82" t="s">
        <v>304</v>
      </c>
      <c r="I963" s="81"/>
      <c r="J963" s="67"/>
    </row>
    <row r="964" spans="1:13" x14ac:dyDescent="0.25">
      <c r="A964" s="325">
        <v>169</v>
      </c>
      <c r="B964" s="38">
        <v>40101701</v>
      </c>
      <c r="C964" s="38">
        <v>50104</v>
      </c>
      <c r="D964" s="72" t="s">
        <v>306</v>
      </c>
      <c r="E964" s="38">
        <v>5</v>
      </c>
      <c r="F964" s="38" t="s">
        <v>24</v>
      </c>
      <c r="G964" s="352">
        <v>1000000</v>
      </c>
      <c r="H964" s="38">
        <v>280</v>
      </c>
      <c r="I964" s="38" t="s">
        <v>338</v>
      </c>
      <c r="M964" s="335">
        <f>SUM(G964:G986)</f>
        <v>7000000</v>
      </c>
    </row>
    <row r="965" spans="1:13" x14ac:dyDescent="0.25">
      <c r="A965" s="325">
        <v>169</v>
      </c>
      <c r="B965" s="38">
        <v>56112102</v>
      </c>
      <c r="C965" s="38">
        <v>50104</v>
      </c>
      <c r="D965" s="72" t="s">
        <v>307</v>
      </c>
      <c r="E965" s="38">
        <v>15</v>
      </c>
      <c r="F965" s="38" t="s">
        <v>24</v>
      </c>
      <c r="G965" s="352">
        <v>539107</v>
      </c>
      <c r="H965" s="38">
        <v>280</v>
      </c>
      <c r="I965" s="38" t="s">
        <v>338</v>
      </c>
    </row>
    <row r="966" spans="1:13" x14ac:dyDescent="0.25">
      <c r="A966" s="325">
        <v>169</v>
      </c>
      <c r="B966" s="38">
        <v>40101604</v>
      </c>
      <c r="C966" s="38">
        <v>50104</v>
      </c>
      <c r="D966" s="72" t="s">
        <v>308</v>
      </c>
      <c r="E966" s="38">
        <v>20</v>
      </c>
      <c r="F966" s="38" t="s">
        <v>24</v>
      </c>
      <c r="G966" s="352">
        <v>300000</v>
      </c>
      <c r="H966" s="38">
        <v>280</v>
      </c>
      <c r="I966" s="38" t="s">
        <v>338</v>
      </c>
    </row>
    <row r="967" spans="1:13" x14ac:dyDescent="0.25">
      <c r="A967" s="325">
        <v>169</v>
      </c>
      <c r="B967" s="38">
        <v>40101609</v>
      </c>
      <c r="C967" s="38">
        <v>50104</v>
      </c>
      <c r="D967" s="72" t="s">
        <v>309</v>
      </c>
      <c r="E967" s="38">
        <v>10</v>
      </c>
      <c r="F967" s="38" t="s">
        <v>24</v>
      </c>
      <c r="G967" s="352">
        <v>260893</v>
      </c>
      <c r="H967" s="38">
        <v>280</v>
      </c>
      <c r="I967" s="38" t="s">
        <v>338</v>
      </c>
    </row>
    <row r="968" spans="1:13" x14ac:dyDescent="0.25">
      <c r="A968" s="325">
        <v>169</v>
      </c>
      <c r="B968" s="38">
        <v>56101504</v>
      </c>
      <c r="C968" s="38">
        <v>50104</v>
      </c>
      <c r="D968" s="72" t="s">
        <v>310</v>
      </c>
      <c r="E968" s="38">
        <v>106</v>
      </c>
      <c r="F968" s="38" t="s">
        <v>24</v>
      </c>
      <c r="G968" s="352">
        <v>150000</v>
      </c>
      <c r="H968" s="38">
        <v>280</v>
      </c>
      <c r="I968" s="38" t="s">
        <v>338</v>
      </c>
    </row>
    <row r="969" spans="1:13" ht="27.75" customHeight="1" x14ac:dyDescent="0.25">
      <c r="A969" s="325">
        <v>169</v>
      </c>
      <c r="B969" s="29">
        <v>40101701</v>
      </c>
      <c r="C969" s="38">
        <v>50104</v>
      </c>
      <c r="D969" s="45" t="s">
        <v>311</v>
      </c>
      <c r="E969" s="38">
        <v>1</v>
      </c>
      <c r="F969" s="38" t="s">
        <v>24</v>
      </c>
      <c r="G969" s="352">
        <v>400000</v>
      </c>
      <c r="H969" s="38">
        <v>280</v>
      </c>
      <c r="I969" s="38" t="s">
        <v>338</v>
      </c>
    </row>
    <row r="970" spans="1:13" x14ac:dyDescent="0.25">
      <c r="A970" s="325">
        <v>169</v>
      </c>
      <c r="B970" s="38">
        <v>56101519</v>
      </c>
      <c r="C970" s="38">
        <v>50104</v>
      </c>
      <c r="D970" s="72" t="s">
        <v>312</v>
      </c>
      <c r="E970" s="38">
        <v>15</v>
      </c>
      <c r="F970" s="38" t="s">
        <v>24</v>
      </c>
      <c r="G970" s="352">
        <v>200000</v>
      </c>
      <c r="H970" s="38">
        <v>280</v>
      </c>
      <c r="I970" s="38" t="s">
        <v>338</v>
      </c>
    </row>
    <row r="971" spans="1:13" x14ac:dyDescent="0.25">
      <c r="A971" s="325">
        <v>169</v>
      </c>
      <c r="B971" s="38">
        <v>56101542</v>
      </c>
      <c r="C971" s="38">
        <v>50104</v>
      </c>
      <c r="D971" s="72" t="s">
        <v>313</v>
      </c>
      <c r="E971" s="38">
        <v>80</v>
      </c>
      <c r="F971" s="38" t="s">
        <v>24</v>
      </c>
      <c r="G971" s="352">
        <v>30000</v>
      </c>
      <c r="H971" s="38">
        <v>280</v>
      </c>
      <c r="I971" s="38" t="s">
        <v>338</v>
      </c>
    </row>
    <row r="972" spans="1:13" x14ac:dyDescent="0.25">
      <c r="A972" s="325">
        <v>169</v>
      </c>
      <c r="B972" s="38">
        <v>56101599</v>
      </c>
      <c r="C972" s="38">
        <v>50104</v>
      </c>
      <c r="D972" s="72" t="s">
        <v>314</v>
      </c>
      <c r="E972" s="38">
        <v>30</v>
      </c>
      <c r="F972" s="38" t="s">
        <v>24</v>
      </c>
      <c r="G972" s="352">
        <v>200000</v>
      </c>
      <c r="H972" s="38">
        <v>280</v>
      </c>
      <c r="I972" s="38" t="s">
        <v>338</v>
      </c>
    </row>
    <row r="973" spans="1:13" x14ac:dyDescent="0.25">
      <c r="A973" s="325">
        <v>169</v>
      </c>
      <c r="B973" s="38">
        <v>56111503</v>
      </c>
      <c r="C973" s="38">
        <v>50104</v>
      </c>
      <c r="D973" s="72" t="s">
        <v>315</v>
      </c>
      <c r="E973" s="38">
        <v>2</v>
      </c>
      <c r="F973" s="38" t="s">
        <v>24</v>
      </c>
      <c r="G973" s="352">
        <v>300000</v>
      </c>
      <c r="H973" s="38">
        <v>280</v>
      </c>
      <c r="I973" s="38" t="s">
        <v>338</v>
      </c>
    </row>
    <row r="974" spans="1:13" x14ac:dyDescent="0.25">
      <c r="A974" s="325">
        <v>169</v>
      </c>
      <c r="B974" s="38">
        <v>56101530</v>
      </c>
      <c r="C974" s="38">
        <v>50104</v>
      </c>
      <c r="D974" s="72" t="s">
        <v>316</v>
      </c>
      <c r="E974" s="38">
        <v>1</v>
      </c>
      <c r="F974" s="38" t="s">
        <v>24</v>
      </c>
      <c r="G974" s="352">
        <v>100000</v>
      </c>
      <c r="H974" s="38">
        <v>280</v>
      </c>
      <c r="I974" s="38" t="s">
        <v>338</v>
      </c>
    </row>
    <row r="975" spans="1:13" x14ac:dyDescent="0.25">
      <c r="A975" s="325">
        <v>169</v>
      </c>
      <c r="B975" s="38">
        <v>56101701</v>
      </c>
      <c r="C975" s="38">
        <v>50104</v>
      </c>
      <c r="D975" s="72" t="s">
        <v>317</v>
      </c>
      <c r="E975" s="38">
        <v>1</v>
      </c>
      <c r="F975" s="38" t="s">
        <v>24</v>
      </c>
      <c r="G975" s="352">
        <v>120000</v>
      </c>
      <c r="H975" s="38">
        <v>280</v>
      </c>
      <c r="I975" s="38" t="s">
        <v>338</v>
      </c>
    </row>
    <row r="976" spans="1:13" x14ac:dyDescent="0.25">
      <c r="A976" s="325">
        <v>169</v>
      </c>
      <c r="B976" s="38">
        <v>56101703</v>
      </c>
      <c r="C976" s="38">
        <v>50104</v>
      </c>
      <c r="D976" s="72" t="s">
        <v>318</v>
      </c>
      <c r="E976" s="38">
        <v>29</v>
      </c>
      <c r="F976" s="38" t="s">
        <v>24</v>
      </c>
      <c r="G976" s="352">
        <v>500000</v>
      </c>
      <c r="H976" s="38">
        <v>280</v>
      </c>
      <c r="I976" s="38" t="s">
        <v>338</v>
      </c>
    </row>
    <row r="977" spans="1:13" x14ac:dyDescent="0.25">
      <c r="A977" s="325">
        <v>169</v>
      </c>
      <c r="B977" s="38">
        <v>56101706</v>
      </c>
      <c r="C977" s="38">
        <v>50104</v>
      </c>
      <c r="D977" s="72" t="s">
        <v>319</v>
      </c>
      <c r="E977" s="38">
        <v>17</v>
      </c>
      <c r="F977" s="38" t="s">
        <v>24</v>
      </c>
      <c r="G977" s="352">
        <v>500000</v>
      </c>
      <c r="H977" s="38">
        <v>280</v>
      </c>
      <c r="I977" s="38" t="s">
        <v>338</v>
      </c>
    </row>
    <row r="978" spans="1:13" x14ac:dyDescent="0.25">
      <c r="A978" s="325">
        <v>169</v>
      </c>
      <c r="B978" s="38">
        <v>56101708</v>
      </c>
      <c r="C978" s="38">
        <v>50104</v>
      </c>
      <c r="D978" s="72" t="s">
        <v>320</v>
      </c>
      <c r="E978" s="38">
        <v>4</v>
      </c>
      <c r="F978" s="38" t="s">
        <v>24</v>
      </c>
      <c r="G978" s="352">
        <v>100000</v>
      </c>
      <c r="H978" s="38">
        <v>280</v>
      </c>
      <c r="I978" s="38" t="s">
        <v>338</v>
      </c>
    </row>
    <row r="979" spans="1:13" x14ac:dyDescent="0.25">
      <c r="A979" s="325">
        <v>169</v>
      </c>
      <c r="B979" s="38">
        <v>56101702</v>
      </c>
      <c r="C979" s="38">
        <v>50104</v>
      </c>
      <c r="D979" s="72" t="s">
        <v>321</v>
      </c>
      <c r="E979" s="38">
        <v>40</v>
      </c>
      <c r="F979" s="38" t="s">
        <v>24</v>
      </c>
      <c r="G979" s="352">
        <v>500000</v>
      </c>
      <c r="H979" s="38">
        <v>280</v>
      </c>
      <c r="I979" s="38" t="s">
        <v>339</v>
      </c>
    </row>
    <row r="980" spans="1:13" x14ac:dyDescent="0.25">
      <c r="A980" s="325">
        <v>169</v>
      </c>
      <c r="B980" s="38">
        <v>46171509</v>
      </c>
      <c r="C980" s="38">
        <v>50104</v>
      </c>
      <c r="D980" s="72" t="s">
        <v>322</v>
      </c>
      <c r="E980" s="38">
        <v>1</v>
      </c>
      <c r="F980" s="38" t="s">
        <v>24</v>
      </c>
      <c r="G980" s="352">
        <v>100000</v>
      </c>
      <c r="H980" s="38">
        <v>280</v>
      </c>
      <c r="I980" s="38" t="s">
        <v>339</v>
      </c>
    </row>
    <row r="981" spans="1:13" x14ac:dyDescent="0.25">
      <c r="A981" s="325">
        <v>169</v>
      </c>
      <c r="B981" s="38">
        <v>40101701</v>
      </c>
      <c r="C981" s="38">
        <v>50104</v>
      </c>
      <c r="D981" s="72" t="s">
        <v>306</v>
      </c>
      <c r="E981" s="38">
        <v>5</v>
      </c>
      <c r="F981" s="38" t="s">
        <v>323</v>
      </c>
      <c r="G981" s="352">
        <v>500000</v>
      </c>
      <c r="H981" s="38">
        <v>280</v>
      </c>
      <c r="I981" s="38" t="s">
        <v>339</v>
      </c>
    </row>
    <row r="982" spans="1:13" x14ac:dyDescent="0.25">
      <c r="A982" s="325">
        <v>169</v>
      </c>
      <c r="B982" s="38">
        <v>56101507</v>
      </c>
      <c r="C982" s="38">
        <v>50104</v>
      </c>
      <c r="D982" s="72" t="s">
        <v>324</v>
      </c>
      <c r="E982" s="38">
        <v>2</v>
      </c>
      <c r="F982" s="38" t="s">
        <v>24</v>
      </c>
      <c r="G982" s="352">
        <v>200000</v>
      </c>
      <c r="H982" s="38">
        <v>280</v>
      </c>
      <c r="I982" s="38" t="s">
        <v>339</v>
      </c>
    </row>
    <row r="983" spans="1:13" x14ac:dyDescent="0.25">
      <c r="A983" s="325">
        <v>169</v>
      </c>
      <c r="B983" s="38">
        <v>56101519</v>
      </c>
      <c r="C983" s="38">
        <v>50104</v>
      </c>
      <c r="D983" s="72" t="s">
        <v>312</v>
      </c>
      <c r="E983" s="38">
        <v>1</v>
      </c>
      <c r="F983" s="38" t="s">
        <v>24</v>
      </c>
      <c r="G983" s="352">
        <v>200000</v>
      </c>
      <c r="H983" s="38">
        <v>280</v>
      </c>
      <c r="I983" s="38" t="s">
        <v>339</v>
      </c>
    </row>
    <row r="984" spans="1:13" x14ac:dyDescent="0.25">
      <c r="A984" s="325">
        <v>169</v>
      </c>
      <c r="B984" s="38">
        <v>56101530</v>
      </c>
      <c r="C984" s="38">
        <v>50104</v>
      </c>
      <c r="D984" s="72" t="s">
        <v>325</v>
      </c>
      <c r="E984" s="38">
        <v>1</v>
      </c>
      <c r="F984" s="38" t="s">
        <v>76</v>
      </c>
      <c r="G984" s="352">
        <v>100000</v>
      </c>
      <c r="H984" s="38">
        <v>280</v>
      </c>
      <c r="I984" s="38" t="s">
        <v>339</v>
      </c>
      <c r="M984" s="91"/>
    </row>
    <row r="985" spans="1:13" x14ac:dyDescent="0.25">
      <c r="A985" s="325">
        <v>169</v>
      </c>
      <c r="B985" s="38">
        <v>56101702</v>
      </c>
      <c r="C985" s="38">
        <v>50104</v>
      </c>
      <c r="D985" s="72" t="s">
        <v>326</v>
      </c>
      <c r="E985" s="38">
        <v>4</v>
      </c>
      <c r="F985" s="38" t="s">
        <v>24</v>
      </c>
      <c r="G985" s="352">
        <v>500000</v>
      </c>
      <c r="H985" s="38">
        <v>280</v>
      </c>
      <c r="I985" s="38" t="s">
        <v>339</v>
      </c>
    </row>
    <row r="986" spans="1:13" x14ac:dyDescent="0.25">
      <c r="A986" s="325">
        <v>169</v>
      </c>
      <c r="B986" s="38">
        <v>56101703</v>
      </c>
      <c r="C986" s="38">
        <v>50104</v>
      </c>
      <c r="D986" s="72" t="s">
        <v>318</v>
      </c>
      <c r="E986" s="38">
        <v>1</v>
      </c>
      <c r="F986" s="38" t="s">
        <v>24</v>
      </c>
      <c r="G986" s="352">
        <v>200000</v>
      </c>
      <c r="H986" s="38">
        <v>280</v>
      </c>
      <c r="I986" s="38" t="s">
        <v>339</v>
      </c>
    </row>
    <row r="987" spans="1:13" x14ac:dyDescent="0.25">
      <c r="A987" s="454">
        <v>17501</v>
      </c>
      <c r="B987" s="148">
        <v>40101701</v>
      </c>
      <c r="C987" s="148">
        <v>50104</v>
      </c>
      <c r="D987" s="149" t="s">
        <v>306</v>
      </c>
      <c r="E987" s="148">
        <v>5</v>
      </c>
      <c r="F987" s="148" t="s">
        <v>24</v>
      </c>
      <c r="G987" s="342">
        <v>2602348</v>
      </c>
      <c r="H987" s="150" t="s">
        <v>304</v>
      </c>
      <c r="I987" s="148" t="s">
        <v>338</v>
      </c>
      <c r="M987" s="335">
        <f>SUM(G987:G1008)</f>
        <v>21980946</v>
      </c>
    </row>
    <row r="988" spans="1:13" x14ac:dyDescent="0.25">
      <c r="A988" s="454">
        <v>17501</v>
      </c>
      <c r="B988" s="148">
        <v>56112102</v>
      </c>
      <c r="C988" s="148">
        <v>50104</v>
      </c>
      <c r="D988" s="149" t="s">
        <v>307</v>
      </c>
      <c r="E988" s="148">
        <v>15</v>
      </c>
      <c r="F988" s="148" t="s">
        <v>24</v>
      </c>
      <c r="G988" s="342">
        <v>2200000</v>
      </c>
      <c r="H988" s="150" t="s">
        <v>304</v>
      </c>
      <c r="I988" s="148" t="s">
        <v>339</v>
      </c>
    </row>
    <row r="989" spans="1:13" x14ac:dyDescent="0.25">
      <c r="A989" s="454">
        <v>17501</v>
      </c>
      <c r="B989" s="148">
        <v>40101604</v>
      </c>
      <c r="C989" s="148">
        <v>50104</v>
      </c>
      <c r="D989" s="149" t="s">
        <v>308</v>
      </c>
      <c r="E989" s="148">
        <v>20</v>
      </c>
      <c r="F989" s="148" t="s">
        <v>24</v>
      </c>
      <c r="G989" s="342">
        <v>500000</v>
      </c>
      <c r="H989" s="150" t="s">
        <v>304</v>
      </c>
      <c r="I989" s="148" t="s">
        <v>338</v>
      </c>
    </row>
    <row r="990" spans="1:13" x14ac:dyDescent="0.25">
      <c r="A990" s="454">
        <v>17501</v>
      </c>
      <c r="B990" s="148">
        <v>40101609</v>
      </c>
      <c r="C990" s="148">
        <v>50104</v>
      </c>
      <c r="D990" s="149" t="s">
        <v>309</v>
      </c>
      <c r="E990" s="148">
        <v>10</v>
      </c>
      <c r="F990" s="148" t="s">
        <v>24</v>
      </c>
      <c r="G990" s="342">
        <v>300000</v>
      </c>
      <c r="H990" s="150" t="s">
        <v>304</v>
      </c>
      <c r="I990" s="148" t="s">
        <v>338</v>
      </c>
    </row>
    <row r="991" spans="1:13" x14ac:dyDescent="0.25">
      <c r="A991" s="454">
        <v>17501</v>
      </c>
      <c r="B991" s="148">
        <v>56101504</v>
      </c>
      <c r="C991" s="148">
        <v>50104</v>
      </c>
      <c r="D991" s="149" t="s">
        <v>310</v>
      </c>
      <c r="E991" s="148">
        <v>106</v>
      </c>
      <c r="F991" s="148" t="s">
        <v>24</v>
      </c>
      <c r="G991" s="342">
        <v>998598</v>
      </c>
      <c r="H991" s="150" t="s">
        <v>304</v>
      </c>
      <c r="I991" s="148" t="s">
        <v>338</v>
      </c>
    </row>
    <row r="992" spans="1:13" x14ac:dyDescent="0.25">
      <c r="A992" s="454">
        <v>17501</v>
      </c>
      <c r="B992" s="148">
        <v>56101519</v>
      </c>
      <c r="C992" s="148">
        <v>50104</v>
      </c>
      <c r="D992" s="149" t="s">
        <v>312</v>
      </c>
      <c r="E992" s="148">
        <v>15</v>
      </c>
      <c r="F992" s="148" t="s">
        <v>24</v>
      </c>
      <c r="G992" s="342">
        <v>200000</v>
      </c>
      <c r="H992" s="150" t="s">
        <v>304</v>
      </c>
      <c r="I992" s="148" t="s">
        <v>338</v>
      </c>
    </row>
    <row r="993" spans="1:9" x14ac:dyDescent="0.25">
      <c r="A993" s="454">
        <v>17501</v>
      </c>
      <c r="B993" s="148">
        <v>56101542</v>
      </c>
      <c r="C993" s="148">
        <v>50104</v>
      </c>
      <c r="D993" s="149" t="s">
        <v>313</v>
      </c>
      <c r="E993" s="148">
        <v>80</v>
      </c>
      <c r="F993" s="148" t="s">
        <v>24</v>
      </c>
      <c r="G993" s="342">
        <v>600000</v>
      </c>
      <c r="H993" s="150" t="s">
        <v>304</v>
      </c>
      <c r="I993" s="148" t="s">
        <v>338</v>
      </c>
    </row>
    <row r="994" spans="1:9" x14ac:dyDescent="0.25">
      <c r="A994" s="454">
        <v>17501</v>
      </c>
      <c r="B994" s="148">
        <v>56101599</v>
      </c>
      <c r="C994" s="148">
        <v>50104</v>
      </c>
      <c r="D994" s="149" t="s">
        <v>314</v>
      </c>
      <c r="E994" s="148">
        <v>30</v>
      </c>
      <c r="F994" s="148" t="s">
        <v>24</v>
      </c>
      <c r="G994" s="342">
        <v>200000</v>
      </c>
      <c r="H994" s="150" t="s">
        <v>304</v>
      </c>
      <c r="I994" s="148" t="s">
        <v>338</v>
      </c>
    </row>
    <row r="995" spans="1:9" x14ac:dyDescent="0.25">
      <c r="A995" s="454">
        <v>17501</v>
      </c>
      <c r="B995" s="148">
        <v>56111503</v>
      </c>
      <c r="C995" s="148">
        <v>50104</v>
      </c>
      <c r="D995" s="149" t="s">
        <v>464</v>
      </c>
      <c r="E995" s="148">
        <v>2</v>
      </c>
      <c r="F995" s="148" t="s">
        <v>24</v>
      </c>
      <c r="G995" s="342">
        <v>500000</v>
      </c>
      <c r="H995" s="150" t="s">
        <v>304</v>
      </c>
      <c r="I995" s="148" t="s">
        <v>338</v>
      </c>
    </row>
    <row r="996" spans="1:9" x14ac:dyDescent="0.25">
      <c r="A996" s="454">
        <v>17501</v>
      </c>
      <c r="B996" s="148">
        <v>56101530</v>
      </c>
      <c r="C996" s="148">
        <v>50104</v>
      </c>
      <c r="D996" s="149" t="s">
        <v>316</v>
      </c>
      <c r="E996" s="148">
        <v>1</v>
      </c>
      <c r="F996" s="148" t="s">
        <v>24</v>
      </c>
      <c r="G996" s="342">
        <v>100000</v>
      </c>
      <c r="H996" s="150" t="s">
        <v>304</v>
      </c>
      <c r="I996" s="148" t="s">
        <v>338</v>
      </c>
    </row>
    <row r="997" spans="1:9" x14ac:dyDescent="0.25">
      <c r="A997" s="454">
        <v>17501</v>
      </c>
      <c r="B997" s="148">
        <v>56101701</v>
      </c>
      <c r="C997" s="148">
        <v>50104</v>
      </c>
      <c r="D997" s="149" t="s">
        <v>317</v>
      </c>
      <c r="E997" s="148">
        <v>1</v>
      </c>
      <c r="F997" s="148" t="s">
        <v>24</v>
      </c>
      <c r="G997" s="342">
        <v>120000</v>
      </c>
      <c r="H997" s="150" t="s">
        <v>304</v>
      </c>
      <c r="I997" s="148" t="s">
        <v>338</v>
      </c>
    </row>
    <row r="998" spans="1:9" x14ac:dyDescent="0.25">
      <c r="A998" s="454">
        <v>17501</v>
      </c>
      <c r="B998" s="148">
        <v>56101703</v>
      </c>
      <c r="C998" s="148">
        <v>50104</v>
      </c>
      <c r="D998" s="149" t="s">
        <v>318</v>
      </c>
      <c r="E998" s="148">
        <v>29</v>
      </c>
      <c r="F998" s="148" t="s">
        <v>24</v>
      </c>
      <c r="G998" s="342">
        <v>2400000</v>
      </c>
      <c r="H998" s="150" t="s">
        <v>304</v>
      </c>
      <c r="I998" s="148" t="s">
        <v>338</v>
      </c>
    </row>
    <row r="999" spans="1:9" x14ac:dyDescent="0.25">
      <c r="A999" s="454">
        <v>17501</v>
      </c>
      <c r="B999" s="148">
        <v>56101706</v>
      </c>
      <c r="C999" s="148">
        <v>50104</v>
      </c>
      <c r="D999" s="149" t="s">
        <v>319</v>
      </c>
      <c r="E999" s="148">
        <v>17</v>
      </c>
      <c r="F999" s="148" t="s">
        <v>24</v>
      </c>
      <c r="G999" s="342">
        <v>1400000</v>
      </c>
      <c r="H999" s="150" t="s">
        <v>304</v>
      </c>
      <c r="I999" s="148" t="s">
        <v>338</v>
      </c>
    </row>
    <row r="1000" spans="1:9" x14ac:dyDescent="0.25">
      <c r="A1000" s="454">
        <v>17501</v>
      </c>
      <c r="B1000" s="148">
        <v>56101708</v>
      </c>
      <c r="C1000" s="148">
        <v>50104</v>
      </c>
      <c r="D1000" s="149" t="s">
        <v>320</v>
      </c>
      <c r="E1000" s="148">
        <v>4</v>
      </c>
      <c r="F1000" s="148" t="s">
        <v>24</v>
      </c>
      <c r="G1000" s="342">
        <v>100000</v>
      </c>
      <c r="H1000" s="150" t="s">
        <v>304</v>
      </c>
      <c r="I1000" s="148" t="s">
        <v>338</v>
      </c>
    </row>
    <row r="1001" spans="1:9" x14ac:dyDescent="0.25">
      <c r="A1001" s="454">
        <v>17501</v>
      </c>
      <c r="B1001" s="148">
        <v>56101702</v>
      </c>
      <c r="C1001" s="148">
        <v>50104</v>
      </c>
      <c r="D1001" s="149" t="s">
        <v>321</v>
      </c>
      <c r="E1001" s="148">
        <v>40</v>
      </c>
      <c r="F1001" s="148" t="s">
        <v>24</v>
      </c>
      <c r="G1001" s="342">
        <v>4000000</v>
      </c>
      <c r="H1001" s="150" t="s">
        <v>304</v>
      </c>
      <c r="I1001" s="148" t="s">
        <v>339</v>
      </c>
    </row>
    <row r="1002" spans="1:9" x14ac:dyDescent="0.25">
      <c r="A1002" s="454">
        <v>17501</v>
      </c>
      <c r="B1002" s="148">
        <v>46171509</v>
      </c>
      <c r="C1002" s="148">
        <v>50104</v>
      </c>
      <c r="D1002" s="149" t="s">
        <v>322</v>
      </c>
      <c r="E1002" s="148">
        <v>1</v>
      </c>
      <c r="F1002" s="148" t="s">
        <v>24</v>
      </c>
      <c r="G1002" s="342">
        <v>100000</v>
      </c>
      <c r="H1002" s="150" t="s">
        <v>304</v>
      </c>
      <c r="I1002" s="148" t="s">
        <v>339</v>
      </c>
    </row>
    <row r="1003" spans="1:9" x14ac:dyDescent="0.25">
      <c r="A1003" s="454">
        <v>17501</v>
      </c>
      <c r="B1003" s="148">
        <v>40101701</v>
      </c>
      <c r="C1003" s="148">
        <v>50104</v>
      </c>
      <c r="D1003" s="149" t="s">
        <v>306</v>
      </c>
      <c r="E1003" s="148">
        <v>5</v>
      </c>
      <c r="F1003" s="148" t="s">
        <v>323</v>
      </c>
      <c r="G1003" s="342">
        <v>4060000</v>
      </c>
      <c r="H1003" s="150" t="s">
        <v>304</v>
      </c>
      <c r="I1003" s="148" t="s">
        <v>339</v>
      </c>
    </row>
    <row r="1004" spans="1:9" x14ac:dyDescent="0.25">
      <c r="A1004" s="454">
        <v>17501</v>
      </c>
      <c r="B1004" s="148">
        <v>56101507</v>
      </c>
      <c r="C1004" s="148">
        <v>50104</v>
      </c>
      <c r="D1004" s="149" t="s">
        <v>324</v>
      </c>
      <c r="E1004" s="148">
        <v>2</v>
      </c>
      <c r="F1004" s="148" t="s">
        <v>24</v>
      </c>
      <c r="G1004" s="342">
        <v>400000</v>
      </c>
      <c r="H1004" s="148">
        <v>280</v>
      </c>
      <c r="I1004" s="148" t="s">
        <v>339</v>
      </c>
    </row>
    <row r="1005" spans="1:9" x14ac:dyDescent="0.25">
      <c r="A1005" s="454">
        <v>17501</v>
      </c>
      <c r="B1005" s="148">
        <v>56101519</v>
      </c>
      <c r="C1005" s="148">
        <v>50104</v>
      </c>
      <c r="D1005" s="149" t="s">
        <v>312</v>
      </c>
      <c r="E1005" s="148">
        <v>1</v>
      </c>
      <c r="F1005" s="148" t="s">
        <v>24</v>
      </c>
      <c r="G1005" s="342">
        <v>200000</v>
      </c>
      <c r="H1005" s="148">
        <v>280</v>
      </c>
      <c r="I1005" s="148" t="s">
        <v>339</v>
      </c>
    </row>
    <row r="1006" spans="1:9" x14ac:dyDescent="0.25">
      <c r="A1006" s="454">
        <v>17501</v>
      </c>
      <c r="B1006" s="148">
        <v>56101530</v>
      </c>
      <c r="C1006" s="148">
        <v>50104</v>
      </c>
      <c r="D1006" s="149" t="s">
        <v>325</v>
      </c>
      <c r="E1006" s="148">
        <v>1</v>
      </c>
      <c r="F1006" s="148" t="s">
        <v>76</v>
      </c>
      <c r="G1006" s="342">
        <v>100000</v>
      </c>
      <c r="H1006" s="150" t="s">
        <v>304</v>
      </c>
      <c r="I1006" s="148" t="s">
        <v>339</v>
      </c>
    </row>
    <row r="1007" spans="1:9" x14ac:dyDescent="0.25">
      <c r="A1007" s="454">
        <v>17501</v>
      </c>
      <c r="B1007" s="148">
        <v>56101702</v>
      </c>
      <c r="C1007" s="148">
        <v>50104</v>
      </c>
      <c r="D1007" s="149" t="s">
        <v>326</v>
      </c>
      <c r="E1007" s="148">
        <v>4</v>
      </c>
      <c r="F1007" s="148" t="s">
        <v>24</v>
      </c>
      <c r="G1007" s="342">
        <v>700000</v>
      </c>
      <c r="H1007" s="148">
        <v>280</v>
      </c>
      <c r="I1007" s="148" t="s">
        <v>339</v>
      </c>
    </row>
    <row r="1008" spans="1:9" x14ac:dyDescent="0.25">
      <c r="A1008" s="454">
        <v>17501</v>
      </c>
      <c r="B1008" s="148">
        <v>56101703</v>
      </c>
      <c r="C1008" s="148">
        <v>50104</v>
      </c>
      <c r="D1008" s="149" t="s">
        <v>318</v>
      </c>
      <c r="E1008" s="148">
        <v>1</v>
      </c>
      <c r="F1008" s="148" t="s">
        <v>24</v>
      </c>
      <c r="G1008" s="342">
        <v>200000</v>
      </c>
      <c r="H1008" s="148">
        <v>280</v>
      </c>
      <c r="I1008" s="148" t="s">
        <v>339</v>
      </c>
    </row>
    <row r="1009" spans="1:14" x14ac:dyDescent="0.25">
      <c r="A1009" s="325"/>
      <c r="B1009" s="38"/>
      <c r="C1009" s="38"/>
      <c r="D1009" s="72"/>
      <c r="E1009" s="38"/>
      <c r="F1009" s="38"/>
      <c r="G1009" s="352"/>
      <c r="H1009" s="38"/>
      <c r="I1009" s="38"/>
    </row>
    <row r="1010" spans="1:14" x14ac:dyDescent="0.25">
      <c r="A1010" s="81">
        <v>169</v>
      </c>
      <c r="B1010" s="81"/>
      <c r="C1010" s="96">
        <v>50105</v>
      </c>
      <c r="D1010" s="100" t="s">
        <v>327</v>
      </c>
      <c r="E1010" s="81"/>
      <c r="F1010" s="81"/>
      <c r="G1010" s="344">
        <f>SUM(G1011:G1015)</f>
        <v>11750000</v>
      </c>
      <c r="H1010" s="81">
        <v>280</v>
      </c>
      <c r="I1010" s="81"/>
    </row>
    <row r="1011" spans="1:14" x14ac:dyDescent="0.25">
      <c r="A1011" s="325">
        <v>169</v>
      </c>
      <c r="B1011" s="38">
        <v>43222612</v>
      </c>
      <c r="C1011" s="38">
        <v>50105</v>
      </c>
      <c r="D1011" s="72" t="s">
        <v>328</v>
      </c>
      <c r="E1011" s="38">
        <v>1</v>
      </c>
      <c r="F1011" s="38" t="s">
        <v>24</v>
      </c>
      <c r="G1011" s="352">
        <v>10000000</v>
      </c>
      <c r="H1011" s="38">
        <v>280</v>
      </c>
      <c r="I1011" s="38" t="s">
        <v>339</v>
      </c>
      <c r="M1011" s="335">
        <f>SUM(G1011)</f>
        <v>10000000</v>
      </c>
      <c r="N1011" s="94"/>
    </row>
    <row r="1012" spans="1:14" x14ac:dyDescent="0.25">
      <c r="A1012" s="458">
        <v>17501</v>
      </c>
      <c r="B1012" s="148">
        <v>52161514</v>
      </c>
      <c r="C1012" s="29">
        <v>50105</v>
      </c>
      <c r="D1012" s="149" t="s">
        <v>465</v>
      </c>
      <c r="E1012" s="29">
        <v>10</v>
      </c>
      <c r="F1012" s="29" t="s">
        <v>24</v>
      </c>
      <c r="G1012" s="342">
        <f>2815930-2800000</f>
        <v>15930</v>
      </c>
      <c r="H1012" s="29">
        <v>280</v>
      </c>
      <c r="I1012" s="29" t="s">
        <v>336</v>
      </c>
      <c r="M1012" s="91"/>
      <c r="N1012" s="94"/>
    </row>
    <row r="1013" spans="1:14" x14ac:dyDescent="0.25">
      <c r="A1013" s="458">
        <v>17501</v>
      </c>
      <c r="B1013" s="148">
        <v>45121520</v>
      </c>
      <c r="C1013" s="29">
        <v>50105</v>
      </c>
      <c r="D1013" s="149" t="s">
        <v>466</v>
      </c>
      <c r="E1013" s="29">
        <v>15</v>
      </c>
      <c r="F1013" s="29" t="s">
        <v>24</v>
      </c>
      <c r="G1013" s="342">
        <v>1319355</v>
      </c>
      <c r="H1013" s="29">
        <v>280</v>
      </c>
      <c r="I1013" s="29" t="s">
        <v>336</v>
      </c>
      <c r="N1013" s="94"/>
    </row>
    <row r="1014" spans="1:14" x14ac:dyDescent="0.25">
      <c r="A1014" s="459">
        <v>17501</v>
      </c>
      <c r="B1014" s="161" t="s">
        <v>467</v>
      </c>
      <c r="C1014" s="59">
        <v>50105</v>
      </c>
      <c r="D1014" s="162" t="s">
        <v>468</v>
      </c>
      <c r="E1014" s="59">
        <v>11</v>
      </c>
      <c r="F1014" s="59" t="s">
        <v>24</v>
      </c>
      <c r="G1014" s="347">
        <v>372900</v>
      </c>
      <c r="H1014" s="59">
        <v>280</v>
      </c>
      <c r="I1014" s="59" t="s">
        <v>340</v>
      </c>
      <c r="N1014" s="94"/>
    </row>
    <row r="1015" spans="1:14" x14ac:dyDescent="0.25">
      <c r="A1015" s="459">
        <v>17501</v>
      </c>
      <c r="B1015" s="59">
        <v>43211507</v>
      </c>
      <c r="C1015" s="59">
        <v>50105</v>
      </c>
      <c r="D1015" s="180" t="s">
        <v>469</v>
      </c>
      <c r="E1015" s="59">
        <v>1</v>
      </c>
      <c r="F1015" s="59" t="s">
        <v>24</v>
      </c>
      <c r="G1015" s="353">
        <f>750000-335285-372900</f>
        <v>41815</v>
      </c>
      <c r="H1015" s="59">
        <v>280</v>
      </c>
      <c r="I1015" s="59" t="s">
        <v>335</v>
      </c>
      <c r="M1015" s="335">
        <f>SUM(G1012:G1015)</f>
        <v>1750000</v>
      </c>
      <c r="N1015" s="94"/>
    </row>
    <row r="1016" spans="1:14" x14ac:dyDescent="0.25">
      <c r="A1016" s="453">
        <v>17501</v>
      </c>
      <c r="B1016" s="81"/>
      <c r="C1016" s="96">
        <v>50199</v>
      </c>
      <c r="D1016" s="100" t="s">
        <v>470</v>
      </c>
      <c r="E1016" s="81"/>
      <c r="F1016" s="81"/>
      <c r="G1016" s="344">
        <f>SUM(G1017:G1035)</f>
        <v>20498479</v>
      </c>
      <c r="H1016" s="81">
        <v>280</v>
      </c>
      <c r="I1016" s="81"/>
      <c r="N1016" s="94"/>
    </row>
    <row r="1017" spans="1:14" x14ac:dyDescent="0.25">
      <c r="A1017" s="454">
        <v>17501</v>
      </c>
      <c r="B1017" s="148">
        <v>27112014</v>
      </c>
      <c r="C1017" s="148">
        <v>50199</v>
      </c>
      <c r="D1017" s="149" t="s">
        <v>471</v>
      </c>
      <c r="E1017" s="148">
        <v>2</v>
      </c>
      <c r="F1017" s="148" t="s">
        <v>24</v>
      </c>
      <c r="G1017" s="343">
        <f>500000+652744</f>
        <v>1152744</v>
      </c>
      <c r="H1017" s="150" t="s">
        <v>304</v>
      </c>
      <c r="I1017" s="148" t="s">
        <v>338</v>
      </c>
      <c r="N1017" s="94"/>
    </row>
    <row r="1018" spans="1:14" x14ac:dyDescent="0.25">
      <c r="A1018" s="454">
        <v>17501</v>
      </c>
      <c r="B1018" s="148">
        <v>27112037</v>
      </c>
      <c r="C1018" s="148">
        <v>50199</v>
      </c>
      <c r="D1018" s="149" t="s">
        <v>472</v>
      </c>
      <c r="E1018" s="148">
        <v>3</v>
      </c>
      <c r="F1018" s="148" t="s">
        <v>24</v>
      </c>
      <c r="G1018" s="343">
        <v>500000</v>
      </c>
      <c r="H1018" s="150" t="s">
        <v>304</v>
      </c>
      <c r="I1018" s="148" t="s">
        <v>338</v>
      </c>
      <c r="N1018" s="94"/>
    </row>
    <row r="1019" spans="1:14" x14ac:dyDescent="0.25">
      <c r="A1019" s="454">
        <v>17501</v>
      </c>
      <c r="B1019" s="148">
        <v>45121504</v>
      </c>
      <c r="C1019" s="148">
        <v>50199</v>
      </c>
      <c r="D1019" s="149" t="s">
        <v>473</v>
      </c>
      <c r="E1019" s="148">
        <v>1</v>
      </c>
      <c r="F1019" s="148" t="s">
        <v>24</v>
      </c>
      <c r="G1019" s="343">
        <v>500000</v>
      </c>
      <c r="H1019" s="150" t="s">
        <v>304</v>
      </c>
      <c r="I1019" s="148" t="s">
        <v>338</v>
      </c>
      <c r="N1019" s="94"/>
    </row>
    <row r="1020" spans="1:14" x14ac:dyDescent="0.25">
      <c r="A1020" s="454">
        <v>17501</v>
      </c>
      <c r="B1020" s="148">
        <v>46191601</v>
      </c>
      <c r="C1020" s="148">
        <v>50199</v>
      </c>
      <c r="D1020" s="149" t="s">
        <v>474</v>
      </c>
      <c r="E1020" s="148">
        <v>10</v>
      </c>
      <c r="F1020" s="148" t="s">
        <v>24</v>
      </c>
      <c r="G1020" s="343">
        <v>500000</v>
      </c>
      <c r="H1020" s="150" t="s">
        <v>304</v>
      </c>
      <c r="I1020" s="148" t="s">
        <v>338</v>
      </c>
      <c r="M1020" s="335">
        <f>SUM(G1017:G1026)</f>
        <v>10498479</v>
      </c>
      <c r="N1020" s="94"/>
    </row>
    <row r="1021" spans="1:14" x14ac:dyDescent="0.25">
      <c r="A1021" s="454">
        <v>17501</v>
      </c>
      <c r="B1021" s="148">
        <v>48101516</v>
      </c>
      <c r="C1021" s="148">
        <v>50199</v>
      </c>
      <c r="D1021" s="149" t="s">
        <v>475</v>
      </c>
      <c r="E1021" s="148">
        <v>8</v>
      </c>
      <c r="F1021" s="148" t="s">
        <v>24</v>
      </c>
      <c r="G1021" s="343">
        <v>500000</v>
      </c>
      <c r="H1021" s="150" t="s">
        <v>304</v>
      </c>
      <c r="I1021" s="148" t="s">
        <v>338</v>
      </c>
      <c r="N1021" s="94"/>
    </row>
    <row r="1022" spans="1:14" ht="30" x14ac:dyDescent="0.25">
      <c r="A1022" s="454">
        <v>17501</v>
      </c>
      <c r="B1022" s="148">
        <v>52141526</v>
      </c>
      <c r="C1022" s="148">
        <v>50199</v>
      </c>
      <c r="D1022" s="149" t="s">
        <v>476</v>
      </c>
      <c r="E1022" s="148">
        <v>10</v>
      </c>
      <c r="F1022" s="148" t="s">
        <v>24</v>
      </c>
      <c r="G1022" s="343">
        <v>500000</v>
      </c>
      <c r="H1022" s="150" t="s">
        <v>304</v>
      </c>
      <c r="I1022" s="148" t="s">
        <v>338</v>
      </c>
      <c r="N1022" s="94"/>
    </row>
    <row r="1023" spans="1:14" ht="30" x14ac:dyDescent="0.25">
      <c r="A1023" s="454">
        <v>17501</v>
      </c>
      <c r="B1023" s="148">
        <v>48101909</v>
      </c>
      <c r="C1023" s="148">
        <v>50199</v>
      </c>
      <c r="D1023" s="149" t="s">
        <v>477</v>
      </c>
      <c r="E1023" s="148">
        <v>5</v>
      </c>
      <c r="F1023" s="148" t="s">
        <v>24</v>
      </c>
      <c r="G1023" s="343">
        <v>268597</v>
      </c>
      <c r="H1023" s="150" t="s">
        <v>304</v>
      </c>
      <c r="I1023" s="148" t="s">
        <v>338</v>
      </c>
      <c r="N1023" s="94"/>
    </row>
    <row r="1024" spans="1:14" x14ac:dyDescent="0.25">
      <c r="A1024" s="454">
        <v>17501</v>
      </c>
      <c r="B1024" s="148">
        <v>72151703</v>
      </c>
      <c r="C1024" s="148">
        <v>50199</v>
      </c>
      <c r="D1024" s="149" t="s">
        <v>478</v>
      </c>
      <c r="E1024" s="148">
        <v>15</v>
      </c>
      <c r="F1024" s="148" t="s">
        <v>24</v>
      </c>
      <c r="G1024" s="343">
        <v>5077138</v>
      </c>
      <c r="H1024" s="150" t="s">
        <v>304</v>
      </c>
      <c r="I1024" s="29" t="s">
        <v>335</v>
      </c>
      <c r="N1024" s="94"/>
    </row>
    <row r="1025" spans="1:14" x14ac:dyDescent="0.25">
      <c r="A1025" s="454">
        <v>17501</v>
      </c>
      <c r="B1025" s="148">
        <v>52161518</v>
      </c>
      <c r="C1025" s="148">
        <v>50199</v>
      </c>
      <c r="D1025" s="149" t="s">
        <v>479</v>
      </c>
      <c r="E1025" s="148">
        <v>4</v>
      </c>
      <c r="F1025" s="148"/>
      <c r="G1025" s="343">
        <v>500000</v>
      </c>
      <c r="H1025" s="150" t="s">
        <v>304</v>
      </c>
      <c r="I1025" s="29" t="s">
        <v>335</v>
      </c>
      <c r="N1025" s="94"/>
    </row>
    <row r="1026" spans="1:14" ht="30" x14ac:dyDescent="0.25">
      <c r="A1026" s="454">
        <v>17501</v>
      </c>
      <c r="B1026" s="148">
        <v>25131705</v>
      </c>
      <c r="C1026" s="148">
        <v>50199</v>
      </c>
      <c r="D1026" s="149" t="s">
        <v>480</v>
      </c>
      <c r="E1026" s="148">
        <v>10</v>
      </c>
      <c r="F1026" s="148" t="s">
        <v>24</v>
      </c>
      <c r="G1026" s="343">
        <v>1000000</v>
      </c>
      <c r="H1026" s="150" t="s">
        <v>304</v>
      </c>
      <c r="I1026" s="148" t="s">
        <v>338</v>
      </c>
      <c r="N1026" s="94"/>
    </row>
    <row r="1027" spans="1:14" x14ac:dyDescent="0.25">
      <c r="A1027" s="460">
        <v>17502</v>
      </c>
      <c r="B1027" s="148">
        <v>21102401</v>
      </c>
      <c r="C1027" s="148">
        <v>50199</v>
      </c>
      <c r="D1027" s="149" t="s">
        <v>720</v>
      </c>
      <c r="E1027" s="148">
        <v>3</v>
      </c>
      <c r="F1027" s="148" t="s">
        <v>24</v>
      </c>
      <c r="G1027" s="343">
        <v>2118750</v>
      </c>
      <c r="H1027" s="150" t="s">
        <v>304</v>
      </c>
      <c r="I1027" s="148" t="s">
        <v>606</v>
      </c>
      <c r="N1027" s="94"/>
    </row>
    <row r="1028" spans="1:14" x14ac:dyDescent="0.25">
      <c r="A1028" s="460">
        <v>17502</v>
      </c>
      <c r="B1028" s="148">
        <v>24131503</v>
      </c>
      <c r="C1028" s="148">
        <v>50199</v>
      </c>
      <c r="D1028" s="149" t="s">
        <v>721</v>
      </c>
      <c r="E1028" s="148">
        <v>1</v>
      </c>
      <c r="F1028" s="148" t="s">
        <v>24</v>
      </c>
      <c r="G1028" s="343">
        <v>1465000</v>
      </c>
      <c r="H1028" s="150" t="s">
        <v>304</v>
      </c>
      <c r="I1028" s="148" t="s">
        <v>606</v>
      </c>
      <c r="N1028" s="94"/>
    </row>
    <row r="1029" spans="1:14" x14ac:dyDescent="0.25">
      <c r="A1029" s="460">
        <v>17502</v>
      </c>
      <c r="B1029" s="148">
        <v>48101501</v>
      </c>
      <c r="C1029" s="148">
        <v>50199</v>
      </c>
      <c r="D1029" s="149" t="s">
        <v>722</v>
      </c>
      <c r="E1029" s="148">
        <v>1</v>
      </c>
      <c r="F1029" s="148" t="s">
        <v>24</v>
      </c>
      <c r="G1029" s="343">
        <v>1101750</v>
      </c>
      <c r="H1029" s="150" t="s">
        <v>304</v>
      </c>
      <c r="I1029" s="148" t="s">
        <v>606</v>
      </c>
      <c r="N1029" s="94"/>
    </row>
    <row r="1030" spans="1:14" x14ac:dyDescent="0.25">
      <c r="A1030" s="460">
        <v>17502</v>
      </c>
      <c r="B1030" s="148">
        <v>48101505</v>
      </c>
      <c r="C1030" s="148">
        <v>50199</v>
      </c>
      <c r="D1030" s="149" t="s">
        <v>723</v>
      </c>
      <c r="E1030" s="148">
        <v>1</v>
      </c>
      <c r="F1030" s="148" t="s">
        <v>24</v>
      </c>
      <c r="G1030" s="343">
        <v>85000</v>
      </c>
      <c r="H1030" s="150" t="s">
        <v>304</v>
      </c>
      <c r="I1030" s="148" t="s">
        <v>606</v>
      </c>
      <c r="N1030" s="94"/>
    </row>
    <row r="1031" spans="1:14" x14ac:dyDescent="0.25">
      <c r="A1031" s="460">
        <v>17502</v>
      </c>
      <c r="B1031" s="148">
        <v>48101521</v>
      </c>
      <c r="C1031" s="148">
        <v>50199</v>
      </c>
      <c r="D1031" s="149" t="s">
        <v>724</v>
      </c>
      <c r="E1031" s="148">
        <v>1</v>
      </c>
      <c r="F1031" s="148" t="s">
        <v>24</v>
      </c>
      <c r="G1031" s="343">
        <v>135000</v>
      </c>
      <c r="H1031" s="150" t="s">
        <v>304</v>
      </c>
      <c r="I1031" s="148" t="s">
        <v>606</v>
      </c>
      <c r="N1031" s="94"/>
    </row>
    <row r="1032" spans="1:14" x14ac:dyDescent="0.25">
      <c r="A1032" s="460">
        <v>17502</v>
      </c>
      <c r="B1032" s="148">
        <v>48101607</v>
      </c>
      <c r="C1032" s="148">
        <v>50199</v>
      </c>
      <c r="D1032" s="149" t="s">
        <v>725</v>
      </c>
      <c r="E1032" s="148">
        <v>1</v>
      </c>
      <c r="F1032" s="148" t="s">
        <v>24</v>
      </c>
      <c r="G1032" s="343">
        <v>1349500</v>
      </c>
      <c r="H1032" s="150" t="s">
        <v>304</v>
      </c>
      <c r="I1032" s="148" t="s">
        <v>606</v>
      </c>
      <c r="N1032" s="94"/>
    </row>
    <row r="1033" spans="1:14" x14ac:dyDescent="0.25">
      <c r="A1033" s="460">
        <v>17502</v>
      </c>
      <c r="B1033" s="148">
        <v>48101612</v>
      </c>
      <c r="C1033" s="148">
        <v>50199</v>
      </c>
      <c r="D1033" s="149" t="s">
        <v>726</v>
      </c>
      <c r="E1033" s="148">
        <v>1</v>
      </c>
      <c r="F1033" s="148" t="s">
        <v>24</v>
      </c>
      <c r="G1033" s="343">
        <v>95000</v>
      </c>
      <c r="H1033" s="150" t="s">
        <v>304</v>
      </c>
      <c r="I1033" s="148" t="s">
        <v>606</v>
      </c>
      <c r="M1033" s="335">
        <f>SUM(G1027:G1035)</f>
        <v>10000000</v>
      </c>
      <c r="N1033" s="94"/>
    </row>
    <row r="1034" spans="1:14" x14ac:dyDescent="0.25">
      <c r="A1034" s="460">
        <v>17502</v>
      </c>
      <c r="B1034" s="148">
        <v>52141553</v>
      </c>
      <c r="C1034" s="148">
        <v>50199</v>
      </c>
      <c r="D1034" s="149" t="s">
        <v>727</v>
      </c>
      <c r="E1034" s="148">
        <v>1</v>
      </c>
      <c r="F1034" s="148" t="s">
        <v>24</v>
      </c>
      <c r="G1034" s="343">
        <v>150000</v>
      </c>
      <c r="H1034" s="150" t="s">
        <v>304</v>
      </c>
      <c r="I1034" s="148" t="s">
        <v>606</v>
      </c>
      <c r="N1034" s="94"/>
    </row>
    <row r="1035" spans="1:14" x14ac:dyDescent="0.25">
      <c r="A1035" s="460">
        <v>17502</v>
      </c>
      <c r="B1035" s="148">
        <v>21101503</v>
      </c>
      <c r="C1035" s="148">
        <v>50199</v>
      </c>
      <c r="D1035" s="149" t="s">
        <v>728</v>
      </c>
      <c r="E1035" s="148">
        <v>2</v>
      </c>
      <c r="F1035" s="148" t="s">
        <v>24</v>
      </c>
      <c r="G1035" s="343">
        <v>3500000</v>
      </c>
      <c r="H1035" s="150" t="s">
        <v>304</v>
      </c>
      <c r="I1035" s="148" t="s">
        <v>606</v>
      </c>
      <c r="N1035" s="94"/>
    </row>
    <row r="1036" spans="1:14" ht="30" x14ac:dyDescent="0.25">
      <c r="A1036" s="81" t="s">
        <v>492</v>
      </c>
      <c r="B1036" s="81"/>
      <c r="C1036" s="96">
        <v>50299</v>
      </c>
      <c r="D1036" s="100" t="s">
        <v>729</v>
      </c>
      <c r="E1036" s="81"/>
      <c r="F1036" s="81"/>
      <c r="G1036" s="344">
        <f>SUM(G1037:G1038)</f>
        <v>20000000</v>
      </c>
      <c r="H1036" s="81">
        <v>280</v>
      </c>
      <c r="I1036" s="81"/>
      <c r="M1036" s="335">
        <f>SUM(G1037:G1038)</f>
        <v>20000000</v>
      </c>
      <c r="N1036" s="94"/>
    </row>
    <row r="1037" spans="1:14" ht="30" x14ac:dyDescent="0.25">
      <c r="A1037" s="460">
        <v>17502</v>
      </c>
      <c r="B1037" s="148">
        <v>72121201</v>
      </c>
      <c r="C1037" s="148">
        <v>50299</v>
      </c>
      <c r="D1037" s="149" t="s">
        <v>730</v>
      </c>
      <c r="E1037" s="148">
        <v>3</v>
      </c>
      <c r="F1037" s="148" t="s">
        <v>24</v>
      </c>
      <c r="G1037" s="343">
        <v>7500000</v>
      </c>
      <c r="H1037" s="150" t="s">
        <v>304</v>
      </c>
      <c r="I1037" s="148" t="s">
        <v>606</v>
      </c>
      <c r="N1037" s="94"/>
    </row>
    <row r="1038" spans="1:14" ht="30" x14ac:dyDescent="0.25">
      <c r="A1038" s="460">
        <v>17502</v>
      </c>
      <c r="B1038" s="148">
        <v>72121202</v>
      </c>
      <c r="C1038" s="148">
        <v>50299</v>
      </c>
      <c r="D1038" s="149" t="s">
        <v>731</v>
      </c>
      <c r="E1038" s="148">
        <v>2</v>
      </c>
      <c r="F1038" s="148" t="s">
        <v>24</v>
      </c>
      <c r="G1038" s="343">
        <v>12500000</v>
      </c>
      <c r="H1038" s="150" t="s">
        <v>304</v>
      </c>
      <c r="I1038" s="148" t="s">
        <v>606</v>
      </c>
      <c r="N1038" s="94"/>
    </row>
    <row r="1039" spans="1:14" x14ac:dyDescent="0.25">
      <c r="A1039" s="81" t="s">
        <v>492</v>
      </c>
      <c r="B1039" s="81"/>
      <c r="C1039" s="96">
        <v>59901</v>
      </c>
      <c r="D1039" s="100" t="s">
        <v>732</v>
      </c>
      <c r="E1039" s="81"/>
      <c r="F1039" s="81"/>
      <c r="G1039" s="344">
        <f>SUM(G1040:G1041)</f>
        <v>8500000</v>
      </c>
      <c r="H1039" s="81">
        <v>280</v>
      </c>
      <c r="I1039" s="81"/>
      <c r="M1039" s="39">
        <v>0</v>
      </c>
      <c r="N1039" s="94"/>
    </row>
    <row r="1040" spans="1:14" x14ac:dyDescent="0.25">
      <c r="A1040" s="460">
        <v>17502</v>
      </c>
      <c r="B1040" s="148">
        <v>10101508</v>
      </c>
      <c r="C1040" s="148">
        <v>59901</v>
      </c>
      <c r="D1040" s="149" t="s">
        <v>733</v>
      </c>
      <c r="E1040" s="148">
        <v>17</v>
      </c>
      <c r="F1040" s="148" t="s">
        <v>24</v>
      </c>
      <c r="G1040" s="343">
        <v>2500000</v>
      </c>
      <c r="H1040" s="150" t="s">
        <v>304</v>
      </c>
      <c r="I1040" s="148" t="s">
        <v>498</v>
      </c>
      <c r="N1040" s="94"/>
    </row>
    <row r="1041" spans="1:14" x14ac:dyDescent="0.25">
      <c r="A1041" s="460">
        <v>17502</v>
      </c>
      <c r="B1041" s="148">
        <v>10101516</v>
      </c>
      <c r="C1041" s="148">
        <v>59901</v>
      </c>
      <c r="D1041" s="149" t="s">
        <v>734</v>
      </c>
      <c r="E1041" s="148">
        <v>15</v>
      </c>
      <c r="F1041" s="148" t="s">
        <v>24</v>
      </c>
      <c r="G1041" s="343">
        <v>6000000</v>
      </c>
      <c r="H1041" s="150" t="s">
        <v>304</v>
      </c>
      <c r="I1041" s="148" t="s">
        <v>498</v>
      </c>
      <c r="N1041" s="94"/>
    </row>
    <row r="1042" spans="1:14" x14ac:dyDescent="0.25">
      <c r="A1042" s="325"/>
      <c r="B1042" s="38"/>
      <c r="C1042" s="38"/>
      <c r="D1042" s="72"/>
      <c r="E1042" s="38"/>
      <c r="F1042" s="38"/>
      <c r="G1042" s="352"/>
      <c r="H1042" s="38"/>
      <c r="I1042" s="38"/>
      <c r="N1042" s="94"/>
    </row>
    <row r="1043" spans="1:14" x14ac:dyDescent="0.25">
      <c r="A1043" s="81">
        <v>170</v>
      </c>
      <c r="B1043" s="81"/>
      <c r="C1043" s="96">
        <v>59903</v>
      </c>
      <c r="D1043" s="100" t="s">
        <v>356</v>
      </c>
      <c r="E1043" s="81"/>
      <c r="F1043" s="81"/>
      <c r="G1043" s="344">
        <f>SUM(G1044:G1046)</f>
        <v>2120000</v>
      </c>
      <c r="H1043" s="81" t="s">
        <v>304</v>
      </c>
      <c r="I1043" s="81"/>
      <c r="N1043" s="94"/>
    </row>
    <row r="1044" spans="1:14" x14ac:dyDescent="0.25">
      <c r="A1044" s="327">
        <v>170</v>
      </c>
      <c r="B1044" s="123">
        <v>43231512</v>
      </c>
      <c r="C1044" s="123">
        <v>59903</v>
      </c>
      <c r="D1044" s="117" t="s">
        <v>357</v>
      </c>
      <c r="E1044" s="124">
        <v>1</v>
      </c>
      <c r="F1044" s="124" t="s">
        <v>346</v>
      </c>
      <c r="G1044" s="340">
        <v>1400000</v>
      </c>
      <c r="H1044" s="125" t="s">
        <v>304</v>
      </c>
      <c r="I1044" s="123" t="s">
        <v>352</v>
      </c>
      <c r="M1044" s="335">
        <f>SUM(G1044:G1045)</f>
        <v>2000000</v>
      </c>
      <c r="N1044" s="94"/>
    </row>
    <row r="1045" spans="1:14" ht="25.5" x14ac:dyDescent="0.25">
      <c r="A1045" s="327">
        <v>170</v>
      </c>
      <c r="B1045" s="123">
        <v>81112202</v>
      </c>
      <c r="C1045" s="123">
        <v>59903</v>
      </c>
      <c r="D1045" s="117" t="s">
        <v>358</v>
      </c>
      <c r="E1045" s="124">
        <v>1</v>
      </c>
      <c r="F1045" s="124" t="s">
        <v>346</v>
      </c>
      <c r="G1045" s="340">
        <v>600000</v>
      </c>
      <c r="H1045" s="125" t="s">
        <v>304</v>
      </c>
      <c r="I1045" s="123" t="s">
        <v>347</v>
      </c>
      <c r="N1045" s="94"/>
    </row>
    <row r="1046" spans="1:14" x14ac:dyDescent="0.25">
      <c r="A1046" s="460">
        <v>17502</v>
      </c>
      <c r="B1046" s="123">
        <v>43231512</v>
      </c>
      <c r="C1046" s="123">
        <v>59903</v>
      </c>
      <c r="D1046" s="117" t="s">
        <v>735</v>
      </c>
      <c r="E1046" s="124">
        <v>1</v>
      </c>
      <c r="F1046" s="124" t="s">
        <v>24</v>
      </c>
      <c r="G1046" s="340">
        <v>120000</v>
      </c>
      <c r="H1046" s="125" t="s">
        <v>304</v>
      </c>
      <c r="I1046" s="123" t="s">
        <v>498</v>
      </c>
      <c r="M1046" s="335">
        <f>SUM(G1046)</f>
        <v>120000</v>
      </c>
      <c r="N1046" s="94"/>
    </row>
    <row r="1047" spans="1:14" ht="15.75" thickBot="1" x14ac:dyDescent="0.3">
      <c r="A1047" s="355"/>
      <c r="B1047" s="356"/>
      <c r="C1047" s="356"/>
      <c r="D1047" s="357"/>
      <c r="E1047" s="356"/>
      <c r="F1047" s="356"/>
      <c r="G1047" s="358"/>
      <c r="H1047" s="359"/>
      <c r="I1047" s="356"/>
      <c r="N1047" s="94"/>
    </row>
    <row r="1048" spans="1:14" x14ac:dyDescent="0.25">
      <c r="A1048" s="365"/>
      <c r="B1048" s="363"/>
      <c r="C1048" s="363"/>
      <c r="D1048" s="466" t="s">
        <v>489</v>
      </c>
      <c r="E1048" s="467"/>
      <c r="F1048" s="467"/>
      <c r="G1048" s="468"/>
      <c r="H1048" s="469"/>
      <c r="I1048" s="470"/>
    </row>
    <row r="1049" spans="1:14" x14ac:dyDescent="0.25">
      <c r="A1049" s="366"/>
      <c r="B1049" s="93"/>
      <c r="C1049" s="93"/>
      <c r="D1049" s="471" t="s">
        <v>331</v>
      </c>
      <c r="E1049" s="472"/>
      <c r="F1049" s="472"/>
      <c r="G1049" s="485">
        <f>SUM(M12:M1046)</f>
        <v>2951737653</v>
      </c>
      <c r="H1049" s="473"/>
      <c r="I1049" s="474"/>
      <c r="N1049" s="94"/>
    </row>
    <row r="1050" spans="1:14" x14ac:dyDescent="0.25">
      <c r="A1050" s="366"/>
      <c r="B1050" s="93"/>
      <c r="C1050" s="93"/>
      <c r="D1050" s="471"/>
      <c r="E1050" s="472"/>
      <c r="F1050" s="475"/>
      <c r="G1050" s="476">
        <f>SUM('SUBPROGRAMA 17502 Clubes 4-S'!I268+' PROGRAMA 16900'!G391+'SUBPROGRAMA 17501 DNEA'!H435+'PLAN DE COMPRA 170'!H26)</f>
        <v>2951737653</v>
      </c>
      <c r="H1050" s="484">
        <f>+G1049-G1050</f>
        <v>0</v>
      </c>
      <c r="I1050" s="474"/>
    </row>
    <row r="1051" spans="1:14" x14ac:dyDescent="0.25">
      <c r="A1051" s="366"/>
      <c r="B1051" s="93"/>
      <c r="C1051" s="93"/>
      <c r="D1051" s="471"/>
      <c r="E1051" s="472"/>
      <c r="F1051" s="472"/>
      <c r="G1051" s="476">
        <f>+'SUBPROGRAMA 17501 DNEA'!H435</f>
        <v>1337220604</v>
      </c>
      <c r="H1051" s="473" t="s">
        <v>487</v>
      </c>
      <c r="I1051" s="477">
        <f>SUM(G1051:G1054)</f>
        <v>2951737653</v>
      </c>
    </row>
    <row r="1052" spans="1:14" x14ac:dyDescent="0.25">
      <c r="A1052" s="366"/>
      <c r="B1052" s="93"/>
      <c r="C1052" s="93"/>
      <c r="D1052" s="471"/>
      <c r="E1052" s="472"/>
      <c r="F1052" s="472"/>
      <c r="G1052" s="476">
        <f>+' PROGRAMA 16900'!G391</f>
        <v>1375991807</v>
      </c>
      <c r="H1052" s="473" t="s">
        <v>486</v>
      </c>
      <c r="I1052" s="474"/>
    </row>
    <row r="1053" spans="1:14" x14ac:dyDescent="0.25">
      <c r="A1053" s="367"/>
      <c r="B1053" s="314"/>
      <c r="C1053" s="314"/>
      <c r="D1053" s="478"/>
      <c r="E1053" s="479"/>
      <c r="F1053" s="480"/>
      <c r="G1053" s="481">
        <f>+'PLAN DE COMPRA 170'!H26</f>
        <v>64316120</v>
      </c>
      <c r="H1053" s="482" t="s">
        <v>488</v>
      </c>
      <c r="I1053" s="483"/>
    </row>
    <row r="1054" spans="1:14" x14ac:dyDescent="0.25">
      <c r="A1054" s="367"/>
      <c r="B1054" s="79"/>
      <c r="C1054" s="314"/>
      <c r="D1054" s="478"/>
      <c r="E1054" s="479"/>
      <c r="F1054" s="480"/>
      <c r="G1054" s="481">
        <f>+'SUBPROGRAMA 17502 Clubes 4-S'!I268</f>
        <v>174209122</v>
      </c>
      <c r="H1054" s="479" t="s">
        <v>490</v>
      </c>
      <c r="I1054" s="483"/>
    </row>
    <row r="1055" spans="1:14" ht="15.75" thickBot="1" x14ac:dyDescent="0.3">
      <c r="A1055" s="368"/>
      <c r="B1055" s="369"/>
      <c r="C1055" s="369"/>
      <c r="D1055" s="361"/>
      <c r="E1055" s="360"/>
      <c r="F1055" s="184"/>
      <c r="G1055" s="362"/>
      <c r="H1055" s="360"/>
      <c r="I1055" s="364"/>
    </row>
    <row r="1056" spans="1:14" x14ac:dyDescent="0.25">
      <c r="B1056" s="279"/>
      <c r="D1056" s="27"/>
    </row>
    <row r="1057" spans="2:4" x14ac:dyDescent="0.25">
      <c r="B1057" s="280"/>
      <c r="D1057" s="27"/>
    </row>
    <row r="1058" spans="2:4" x14ac:dyDescent="0.25">
      <c r="D1058" s="27"/>
    </row>
    <row r="1059" spans="2:4" x14ac:dyDescent="0.25">
      <c r="B1059" s="79"/>
      <c r="D1059" s="27"/>
    </row>
    <row r="1060" spans="2:4" x14ac:dyDescent="0.25">
      <c r="C1060" s="80"/>
      <c r="D1060" s="27"/>
    </row>
    <row r="1061" spans="2:4" x14ac:dyDescent="0.25">
      <c r="D1061" s="27"/>
    </row>
    <row r="1062" spans="2:4" x14ac:dyDescent="0.25">
      <c r="D1062" s="27"/>
    </row>
    <row r="1063" spans="2:4" x14ac:dyDescent="0.25">
      <c r="D1063" s="27"/>
    </row>
    <row r="1064" spans="2:4" x14ac:dyDescent="0.25">
      <c r="D1064" s="27"/>
    </row>
    <row r="1065" spans="2:4" x14ac:dyDescent="0.25">
      <c r="D1065" s="27"/>
    </row>
    <row r="1066" spans="2:4" x14ac:dyDescent="0.25">
      <c r="D1066" s="27"/>
    </row>
    <row r="1067" spans="2:4" x14ac:dyDescent="0.25">
      <c r="D1067" s="27"/>
    </row>
    <row r="1068" spans="2:4" x14ac:dyDescent="0.25">
      <c r="D1068" s="27"/>
    </row>
    <row r="1069" spans="2:4" x14ac:dyDescent="0.25">
      <c r="D1069" s="27"/>
    </row>
    <row r="1070" spans="2:4" x14ac:dyDescent="0.25">
      <c r="D1070" s="27"/>
    </row>
    <row r="1071" spans="2:4" x14ac:dyDescent="0.25">
      <c r="D1071" s="27"/>
    </row>
    <row r="1072" spans="2:4" x14ac:dyDescent="0.25">
      <c r="D1072" s="27"/>
    </row>
    <row r="1073" spans="4:4" x14ac:dyDescent="0.25">
      <c r="D1073" s="27"/>
    </row>
    <row r="1074" spans="4:4" x14ac:dyDescent="0.25">
      <c r="D1074" s="27"/>
    </row>
    <row r="1075" spans="4:4" x14ac:dyDescent="0.25">
      <c r="D1075" s="27"/>
    </row>
    <row r="1076" spans="4:4" x14ac:dyDescent="0.25">
      <c r="D1076" s="27"/>
    </row>
    <row r="1077" spans="4:4" x14ac:dyDescent="0.25">
      <c r="D1077" s="27"/>
    </row>
    <row r="1078" spans="4:4" x14ac:dyDescent="0.25">
      <c r="D1078" s="27"/>
    </row>
    <row r="1079" spans="4:4" x14ac:dyDescent="0.25">
      <c r="D1079" s="27"/>
    </row>
    <row r="1080" spans="4:4" x14ac:dyDescent="0.25">
      <c r="D1080" s="27"/>
    </row>
    <row r="1081" spans="4:4" x14ac:dyDescent="0.25">
      <c r="D1081" s="27"/>
    </row>
    <row r="1082" spans="4:4" x14ac:dyDescent="0.25">
      <c r="D1082" s="27"/>
    </row>
    <row r="1083" spans="4:4" x14ac:dyDescent="0.25">
      <c r="D1083" s="27"/>
    </row>
    <row r="1084" spans="4:4" x14ac:dyDescent="0.25">
      <c r="D1084" s="27"/>
    </row>
    <row r="1085" spans="4:4" x14ac:dyDescent="0.25">
      <c r="D1085" s="27"/>
    </row>
    <row r="1086" spans="4:4" x14ac:dyDescent="0.25">
      <c r="D1086" s="27"/>
    </row>
    <row r="1087" spans="4:4" x14ac:dyDescent="0.25">
      <c r="D1087" s="27"/>
    </row>
    <row r="1088" spans="4:4" x14ac:dyDescent="0.25">
      <c r="D1088" s="27"/>
    </row>
    <row r="1089" spans="4:4" x14ac:dyDescent="0.25">
      <c r="D1089" s="27"/>
    </row>
    <row r="1090" spans="4:4" x14ac:dyDescent="0.25">
      <c r="D1090" s="27"/>
    </row>
    <row r="1091" spans="4:4" x14ac:dyDescent="0.25">
      <c r="D1091" s="27"/>
    </row>
    <row r="1092" spans="4:4" x14ac:dyDescent="0.25">
      <c r="D1092" s="27"/>
    </row>
    <row r="1093" spans="4:4" x14ac:dyDescent="0.25">
      <c r="D1093" s="27"/>
    </row>
    <row r="1094" spans="4:4" x14ac:dyDescent="0.25">
      <c r="D1094" s="27"/>
    </row>
    <row r="1095" spans="4:4" x14ac:dyDescent="0.25">
      <c r="D1095" s="27"/>
    </row>
    <row r="1096" spans="4:4" x14ac:dyDescent="0.25">
      <c r="D1096" s="27"/>
    </row>
    <row r="1097" spans="4:4" x14ac:dyDescent="0.25">
      <c r="D1097" s="27"/>
    </row>
    <row r="1098" spans="4:4" x14ac:dyDescent="0.25">
      <c r="D1098" s="27"/>
    </row>
    <row r="1099" spans="4:4" x14ac:dyDescent="0.25">
      <c r="D1099" s="27"/>
    </row>
    <row r="1100" spans="4:4" x14ac:dyDescent="0.25">
      <c r="D1100" s="27"/>
    </row>
    <row r="1101" spans="4:4" x14ac:dyDescent="0.25">
      <c r="D1101" s="27"/>
    </row>
    <row r="1102" spans="4:4" x14ac:dyDescent="0.25">
      <c r="D1102" s="27"/>
    </row>
    <row r="1103" spans="4:4" x14ac:dyDescent="0.25">
      <c r="D1103" s="27"/>
    </row>
    <row r="1104" spans="4:4" x14ac:dyDescent="0.25">
      <c r="D1104" s="27"/>
    </row>
    <row r="1105" spans="4:4" x14ac:dyDescent="0.25">
      <c r="D1105" s="27"/>
    </row>
    <row r="1106" spans="4:4" x14ac:dyDescent="0.25">
      <c r="D1106" s="27"/>
    </row>
    <row r="1107" spans="4:4" x14ac:dyDescent="0.25">
      <c r="D1107" s="27"/>
    </row>
    <row r="1108" spans="4:4" x14ac:dyDescent="0.25">
      <c r="D1108" s="27"/>
    </row>
    <row r="1109" spans="4:4" x14ac:dyDescent="0.25">
      <c r="D1109" s="27"/>
    </row>
    <row r="1110" spans="4:4" x14ac:dyDescent="0.25">
      <c r="D1110" s="27"/>
    </row>
    <row r="1111" spans="4:4" x14ac:dyDescent="0.25">
      <c r="D1111" s="27"/>
    </row>
    <row r="1112" spans="4:4" x14ac:dyDescent="0.25">
      <c r="D1112" s="27"/>
    </row>
    <row r="1113" spans="4:4" x14ac:dyDescent="0.25">
      <c r="D1113" s="27"/>
    </row>
    <row r="1114" spans="4:4" x14ac:dyDescent="0.25">
      <c r="D1114" s="27"/>
    </row>
    <row r="1115" spans="4:4" x14ac:dyDescent="0.25">
      <c r="D1115" s="27"/>
    </row>
    <row r="1116" spans="4:4" x14ac:dyDescent="0.25">
      <c r="D1116" s="27"/>
    </row>
    <row r="1117" spans="4:4" x14ac:dyDescent="0.25">
      <c r="D1117" s="27"/>
    </row>
    <row r="1118" spans="4:4" x14ac:dyDescent="0.25">
      <c r="D1118" s="27"/>
    </row>
    <row r="1119" spans="4:4" x14ac:dyDescent="0.25">
      <c r="D1119" s="27"/>
    </row>
    <row r="1120" spans="4:4" x14ac:dyDescent="0.25">
      <c r="D1120" s="27"/>
    </row>
    <row r="1121" spans="4:4" x14ac:dyDescent="0.25">
      <c r="D1121" s="27"/>
    </row>
    <row r="1122" spans="4:4" x14ac:dyDescent="0.25">
      <c r="D1122" s="27"/>
    </row>
    <row r="1123" spans="4:4" x14ac:dyDescent="0.25">
      <c r="D1123" s="27"/>
    </row>
    <row r="1124" spans="4:4" x14ac:dyDescent="0.25">
      <c r="D1124" s="27"/>
    </row>
    <row r="1125" spans="4:4" x14ac:dyDescent="0.25">
      <c r="D1125" s="27"/>
    </row>
    <row r="1126" spans="4:4" x14ac:dyDescent="0.25">
      <c r="D1126" s="27"/>
    </row>
    <row r="1127" spans="4:4" x14ac:dyDescent="0.25">
      <c r="D1127" s="27"/>
    </row>
    <row r="1128" spans="4:4" x14ac:dyDescent="0.25">
      <c r="D1128" s="27"/>
    </row>
    <row r="1129" spans="4:4" x14ac:dyDescent="0.25">
      <c r="D1129" s="27"/>
    </row>
    <row r="1130" spans="4:4" x14ac:dyDescent="0.25">
      <c r="D1130" s="27"/>
    </row>
    <row r="1131" spans="4:4" x14ac:dyDescent="0.25">
      <c r="D1131" s="27"/>
    </row>
    <row r="1132" spans="4:4" x14ac:dyDescent="0.25">
      <c r="D1132" s="27"/>
    </row>
    <row r="1133" spans="4:4" x14ac:dyDescent="0.25">
      <c r="D1133" s="27"/>
    </row>
    <row r="1134" spans="4:4" x14ac:dyDescent="0.25">
      <c r="D1134" s="27"/>
    </row>
    <row r="1135" spans="4:4" x14ac:dyDescent="0.25">
      <c r="D1135" s="27"/>
    </row>
    <row r="1136" spans="4:4" x14ac:dyDescent="0.25">
      <c r="D1136" s="27"/>
    </row>
    <row r="1137" spans="4:4" x14ac:dyDescent="0.25">
      <c r="D1137" s="27"/>
    </row>
    <row r="1138" spans="4:4" x14ac:dyDescent="0.25">
      <c r="D1138" s="27"/>
    </row>
    <row r="1139" spans="4:4" x14ac:dyDescent="0.25">
      <c r="D1139" s="27"/>
    </row>
    <row r="1140" spans="4:4" x14ac:dyDescent="0.25">
      <c r="D1140" s="27"/>
    </row>
    <row r="1141" spans="4:4" x14ac:dyDescent="0.25">
      <c r="D1141" s="27"/>
    </row>
    <row r="1142" spans="4:4" x14ac:dyDescent="0.25">
      <c r="D1142" s="27"/>
    </row>
    <row r="1143" spans="4:4" x14ac:dyDescent="0.25">
      <c r="D1143" s="27"/>
    </row>
    <row r="1144" spans="4:4" x14ac:dyDescent="0.25">
      <c r="D1144" s="27"/>
    </row>
    <row r="1145" spans="4:4" x14ac:dyDescent="0.25">
      <c r="D1145" s="27"/>
    </row>
    <row r="1146" spans="4:4" x14ac:dyDescent="0.25">
      <c r="D1146" s="27"/>
    </row>
    <row r="1147" spans="4:4" x14ac:dyDescent="0.25">
      <c r="D1147" s="27"/>
    </row>
    <row r="1148" spans="4:4" x14ac:dyDescent="0.25">
      <c r="D1148" s="27"/>
    </row>
    <row r="1149" spans="4:4" x14ac:dyDescent="0.25">
      <c r="D1149" s="27"/>
    </row>
    <row r="1150" spans="4:4" x14ac:dyDescent="0.25">
      <c r="D1150" s="27"/>
    </row>
    <row r="1151" spans="4:4" x14ac:dyDescent="0.25">
      <c r="D1151" s="27"/>
    </row>
    <row r="1152" spans="4:4" x14ac:dyDescent="0.25">
      <c r="D1152" s="27"/>
    </row>
    <row r="1153" spans="4:4" x14ac:dyDescent="0.25">
      <c r="D1153" s="27"/>
    </row>
    <row r="1154" spans="4:4" x14ac:dyDescent="0.25">
      <c r="D1154" s="27"/>
    </row>
    <row r="1155" spans="4:4" x14ac:dyDescent="0.25">
      <c r="D1155" s="27"/>
    </row>
    <row r="1156" spans="4:4" x14ac:dyDescent="0.25">
      <c r="D1156" s="27"/>
    </row>
    <row r="1157" spans="4:4" x14ac:dyDescent="0.25">
      <c r="D1157" s="27"/>
    </row>
    <row r="1158" spans="4:4" x14ac:dyDescent="0.25">
      <c r="D1158" s="27"/>
    </row>
    <row r="1159" spans="4:4" x14ac:dyDescent="0.25">
      <c r="D1159" s="27"/>
    </row>
    <row r="1160" spans="4:4" x14ac:dyDescent="0.25">
      <c r="D1160" s="27"/>
    </row>
    <row r="1161" spans="4:4" x14ac:dyDescent="0.25">
      <c r="D1161" s="27"/>
    </row>
    <row r="1162" spans="4:4" x14ac:dyDescent="0.25">
      <c r="D1162" s="27"/>
    </row>
    <row r="1163" spans="4:4" x14ac:dyDescent="0.25">
      <c r="D1163" s="27"/>
    </row>
    <row r="1164" spans="4:4" x14ac:dyDescent="0.25">
      <c r="D1164" s="27"/>
    </row>
    <row r="1165" spans="4:4" x14ac:dyDescent="0.25">
      <c r="D1165" s="27"/>
    </row>
    <row r="1166" spans="4:4" x14ac:dyDescent="0.25">
      <c r="D1166" s="27"/>
    </row>
    <row r="1167" spans="4:4" x14ac:dyDescent="0.25">
      <c r="D1167" s="27"/>
    </row>
    <row r="1168" spans="4:4" x14ac:dyDescent="0.25">
      <c r="D1168" s="27"/>
    </row>
    <row r="1169" spans="4:4" x14ac:dyDescent="0.25">
      <c r="D1169" s="27"/>
    </row>
    <row r="1170" spans="4:4" x14ac:dyDescent="0.25">
      <c r="D1170" s="27"/>
    </row>
    <row r="1171" spans="4:4" x14ac:dyDescent="0.25">
      <c r="D1171" s="27"/>
    </row>
    <row r="1172" spans="4:4" x14ac:dyDescent="0.25">
      <c r="D1172" s="27"/>
    </row>
    <row r="1173" spans="4:4" x14ac:dyDescent="0.25">
      <c r="D1173" s="27"/>
    </row>
    <row r="1174" spans="4:4" x14ac:dyDescent="0.25">
      <c r="D1174" s="27"/>
    </row>
    <row r="1175" spans="4:4" x14ac:dyDescent="0.25">
      <c r="D1175" s="27"/>
    </row>
    <row r="1176" spans="4:4" x14ac:dyDescent="0.25">
      <c r="D1176" s="27"/>
    </row>
    <row r="1177" spans="4:4" x14ac:dyDescent="0.25">
      <c r="D1177" s="27"/>
    </row>
    <row r="1178" spans="4:4" x14ac:dyDescent="0.25">
      <c r="D1178" s="27"/>
    </row>
    <row r="1179" spans="4:4" x14ac:dyDescent="0.25">
      <c r="D1179" s="27"/>
    </row>
    <row r="1180" spans="4:4" x14ac:dyDescent="0.25">
      <c r="D1180" s="27"/>
    </row>
    <row r="1181" spans="4:4" x14ac:dyDescent="0.25">
      <c r="D1181" s="27"/>
    </row>
    <row r="1182" spans="4:4" x14ac:dyDescent="0.25">
      <c r="D1182" s="27"/>
    </row>
    <row r="1183" spans="4:4" x14ac:dyDescent="0.25">
      <c r="D1183" s="27"/>
    </row>
    <row r="1184" spans="4:4" x14ac:dyDescent="0.25">
      <c r="D1184" s="27"/>
    </row>
    <row r="1185" spans="4:4" x14ac:dyDescent="0.25">
      <c r="D1185" s="27"/>
    </row>
    <row r="1186" spans="4:4" x14ac:dyDescent="0.25">
      <c r="D1186" s="27"/>
    </row>
    <row r="1187" spans="4:4" x14ac:dyDescent="0.25">
      <c r="D1187" s="27"/>
    </row>
    <row r="1188" spans="4:4" x14ac:dyDescent="0.25">
      <c r="D1188" s="27"/>
    </row>
    <row r="1189" spans="4:4" x14ac:dyDescent="0.25">
      <c r="D1189" s="27"/>
    </row>
    <row r="1190" spans="4:4" x14ac:dyDescent="0.25">
      <c r="D1190" s="27"/>
    </row>
    <row r="1191" spans="4:4" x14ac:dyDescent="0.25">
      <c r="D1191" s="27"/>
    </row>
    <row r="1192" spans="4:4" x14ac:dyDescent="0.25">
      <c r="D1192" s="27"/>
    </row>
    <row r="1193" spans="4:4" x14ac:dyDescent="0.25">
      <c r="D1193" s="27"/>
    </row>
    <row r="1194" spans="4:4" x14ac:dyDescent="0.25">
      <c r="D1194" s="27"/>
    </row>
    <row r="1195" spans="4:4" x14ac:dyDescent="0.25">
      <c r="D1195" s="27"/>
    </row>
    <row r="1196" spans="4:4" x14ac:dyDescent="0.25">
      <c r="D1196" s="27"/>
    </row>
    <row r="1197" spans="4:4" x14ac:dyDescent="0.25">
      <c r="D1197" s="27"/>
    </row>
    <row r="1198" spans="4:4" x14ac:dyDescent="0.25">
      <c r="D1198" s="27"/>
    </row>
    <row r="1199" spans="4:4" x14ac:dyDescent="0.25">
      <c r="D1199" s="27"/>
    </row>
    <row r="1200" spans="4:4" x14ac:dyDescent="0.25">
      <c r="D1200" s="27"/>
    </row>
    <row r="1201" spans="4:4" x14ac:dyDescent="0.25">
      <c r="D1201" s="27"/>
    </row>
    <row r="1202" spans="4:4" x14ac:dyDescent="0.25">
      <c r="D1202" s="27"/>
    </row>
    <row r="1203" spans="4:4" x14ac:dyDescent="0.25">
      <c r="D1203" s="27"/>
    </row>
    <row r="1204" spans="4:4" x14ac:dyDescent="0.25">
      <c r="D1204" s="27"/>
    </row>
    <row r="1205" spans="4:4" x14ac:dyDescent="0.25">
      <c r="D1205" s="27"/>
    </row>
    <row r="1206" spans="4:4" x14ac:dyDescent="0.25">
      <c r="D1206" s="27"/>
    </row>
    <row r="1207" spans="4:4" x14ac:dyDescent="0.25">
      <c r="D1207" s="27"/>
    </row>
    <row r="1208" spans="4:4" x14ac:dyDescent="0.25">
      <c r="D1208" s="27"/>
    </row>
    <row r="1209" spans="4:4" x14ac:dyDescent="0.25">
      <c r="D1209" s="27"/>
    </row>
    <row r="1210" spans="4:4" x14ac:dyDescent="0.25">
      <c r="D1210" s="27"/>
    </row>
    <row r="1211" spans="4:4" x14ac:dyDescent="0.25">
      <c r="D1211" s="27"/>
    </row>
    <row r="1212" spans="4:4" x14ac:dyDescent="0.25">
      <c r="D1212" s="27"/>
    </row>
    <row r="1213" spans="4:4" x14ac:dyDescent="0.25">
      <c r="D1213" s="27"/>
    </row>
    <row r="1214" spans="4:4" x14ac:dyDescent="0.25">
      <c r="D1214" s="27"/>
    </row>
    <row r="1215" spans="4:4" x14ac:dyDescent="0.25">
      <c r="D1215" s="27"/>
    </row>
    <row r="1216" spans="4:4" x14ac:dyDescent="0.25">
      <c r="D1216" s="27"/>
    </row>
    <row r="1217" spans="4:4" x14ac:dyDescent="0.25">
      <c r="D1217" s="27"/>
    </row>
    <row r="1218" spans="4:4" x14ac:dyDescent="0.25">
      <c r="D1218" s="27"/>
    </row>
    <row r="1219" spans="4:4" x14ac:dyDescent="0.25">
      <c r="D1219" s="27"/>
    </row>
    <row r="1220" spans="4:4" x14ac:dyDescent="0.25">
      <c r="D1220" s="27"/>
    </row>
    <row r="1221" spans="4:4" x14ac:dyDescent="0.25">
      <c r="D1221" s="27"/>
    </row>
    <row r="1222" spans="4:4" x14ac:dyDescent="0.25">
      <c r="D1222" s="27"/>
    </row>
    <row r="1223" spans="4:4" x14ac:dyDescent="0.25">
      <c r="D1223" s="27"/>
    </row>
    <row r="1224" spans="4:4" x14ac:dyDescent="0.25">
      <c r="D1224" s="27"/>
    </row>
    <row r="1225" spans="4:4" x14ac:dyDescent="0.25">
      <c r="D1225" s="27"/>
    </row>
    <row r="1226" spans="4:4" x14ac:dyDescent="0.25">
      <c r="D1226" s="27"/>
    </row>
    <row r="1227" spans="4:4" x14ac:dyDescent="0.25">
      <c r="D1227" s="27"/>
    </row>
    <row r="1228" spans="4:4" x14ac:dyDescent="0.25">
      <c r="D1228" s="27"/>
    </row>
    <row r="1229" spans="4:4" x14ac:dyDescent="0.25">
      <c r="D1229" s="27"/>
    </row>
    <row r="1230" spans="4:4" x14ac:dyDescent="0.25">
      <c r="D1230" s="27"/>
    </row>
    <row r="1231" spans="4:4" x14ac:dyDescent="0.25">
      <c r="D1231" s="27"/>
    </row>
    <row r="1232" spans="4:4" x14ac:dyDescent="0.25">
      <c r="D1232" s="27"/>
    </row>
    <row r="1233" spans="4:4" x14ac:dyDescent="0.25">
      <c r="D1233" s="27"/>
    </row>
    <row r="1234" spans="4:4" x14ac:dyDescent="0.25">
      <c r="D1234" s="27"/>
    </row>
    <row r="1235" spans="4:4" x14ac:dyDescent="0.25">
      <c r="D1235" s="27"/>
    </row>
    <row r="1236" spans="4:4" x14ac:dyDescent="0.25">
      <c r="D1236" s="27"/>
    </row>
    <row r="1237" spans="4:4" x14ac:dyDescent="0.25">
      <c r="D1237" s="27"/>
    </row>
    <row r="1238" spans="4:4" x14ac:dyDescent="0.25">
      <c r="D1238" s="27"/>
    </row>
    <row r="1239" spans="4:4" x14ac:dyDescent="0.25">
      <c r="D1239" s="27"/>
    </row>
    <row r="1240" spans="4:4" x14ac:dyDescent="0.25">
      <c r="D1240" s="27"/>
    </row>
    <row r="1241" spans="4:4" x14ac:dyDescent="0.25">
      <c r="D1241" s="27"/>
    </row>
    <row r="1242" spans="4:4" x14ac:dyDescent="0.25">
      <c r="D1242" s="27"/>
    </row>
    <row r="1243" spans="4:4" x14ac:dyDescent="0.25">
      <c r="D1243" s="27"/>
    </row>
    <row r="1244" spans="4:4" x14ac:dyDescent="0.25">
      <c r="D1244" s="27"/>
    </row>
    <row r="1245" spans="4:4" x14ac:dyDescent="0.25">
      <c r="D1245" s="27"/>
    </row>
    <row r="1246" spans="4:4" x14ac:dyDescent="0.25">
      <c r="D1246" s="27"/>
    </row>
    <row r="1247" spans="4:4" x14ac:dyDescent="0.25">
      <c r="D1247" s="27"/>
    </row>
    <row r="1248" spans="4:4" x14ac:dyDescent="0.25">
      <c r="D1248" s="27"/>
    </row>
    <row r="1249" spans="4:4" x14ac:dyDescent="0.25">
      <c r="D1249" s="27"/>
    </row>
    <row r="1250" spans="4:4" x14ac:dyDescent="0.25">
      <c r="D1250" s="27"/>
    </row>
    <row r="1251" spans="4:4" x14ac:dyDescent="0.25">
      <c r="D1251" s="27"/>
    </row>
    <row r="1252" spans="4:4" x14ac:dyDescent="0.25">
      <c r="D1252" s="27"/>
    </row>
    <row r="1253" spans="4:4" x14ac:dyDescent="0.25">
      <c r="D1253" s="27"/>
    </row>
    <row r="1254" spans="4:4" x14ac:dyDescent="0.25">
      <c r="D1254" s="27"/>
    </row>
    <row r="1255" spans="4:4" x14ac:dyDescent="0.25">
      <c r="D1255" s="27"/>
    </row>
    <row r="1256" spans="4:4" x14ac:dyDescent="0.25">
      <c r="D1256" s="27"/>
    </row>
    <row r="1257" spans="4:4" x14ac:dyDescent="0.25">
      <c r="D1257" s="27"/>
    </row>
    <row r="1258" spans="4:4" x14ac:dyDescent="0.25">
      <c r="D1258" s="27"/>
    </row>
    <row r="1259" spans="4:4" x14ac:dyDescent="0.25">
      <c r="D1259" s="27"/>
    </row>
    <row r="1260" spans="4:4" x14ac:dyDescent="0.25">
      <c r="D1260" s="27"/>
    </row>
    <row r="1261" spans="4:4" x14ac:dyDescent="0.25">
      <c r="D1261" s="27"/>
    </row>
    <row r="1262" spans="4:4" x14ac:dyDescent="0.25">
      <c r="D1262" s="27"/>
    </row>
    <row r="1263" spans="4:4" x14ac:dyDescent="0.25">
      <c r="D1263" s="27"/>
    </row>
    <row r="1264" spans="4:4" x14ac:dyDescent="0.25">
      <c r="D1264" s="27"/>
    </row>
    <row r="1265" spans="4:4" x14ac:dyDescent="0.25">
      <c r="D1265" s="27"/>
    </row>
    <row r="1266" spans="4:4" x14ac:dyDescent="0.25">
      <c r="D1266" s="27"/>
    </row>
    <row r="1267" spans="4:4" x14ac:dyDescent="0.25">
      <c r="D1267" s="27"/>
    </row>
    <row r="1268" spans="4:4" x14ac:dyDescent="0.25">
      <c r="D1268" s="27"/>
    </row>
    <row r="1269" spans="4:4" x14ac:dyDescent="0.25">
      <c r="D1269" s="27"/>
    </row>
    <row r="1270" spans="4:4" x14ac:dyDescent="0.25">
      <c r="D1270" s="27"/>
    </row>
    <row r="1271" spans="4:4" x14ac:dyDescent="0.25">
      <c r="D1271" s="27"/>
    </row>
    <row r="1272" spans="4:4" x14ac:dyDescent="0.25">
      <c r="D1272" s="27"/>
    </row>
    <row r="1273" spans="4:4" x14ac:dyDescent="0.25">
      <c r="D1273" s="27"/>
    </row>
    <row r="1274" spans="4:4" x14ac:dyDescent="0.25">
      <c r="D1274" s="27"/>
    </row>
    <row r="1275" spans="4:4" x14ac:dyDescent="0.25">
      <c r="D1275" s="27"/>
    </row>
    <row r="1276" spans="4:4" x14ac:dyDescent="0.25">
      <c r="D1276" s="27"/>
    </row>
    <row r="1277" spans="4:4" x14ac:dyDescent="0.25">
      <c r="D1277" s="27"/>
    </row>
    <row r="1278" spans="4:4" x14ac:dyDescent="0.25">
      <c r="D1278" s="27"/>
    </row>
    <row r="1279" spans="4:4" x14ac:dyDescent="0.25">
      <c r="D1279" s="27"/>
    </row>
    <row r="1280" spans="4:4" x14ac:dyDescent="0.25">
      <c r="D1280" s="27"/>
    </row>
    <row r="1281" spans="4:4" x14ac:dyDescent="0.25">
      <c r="D1281" s="27"/>
    </row>
    <row r="1282" spans="4:4" x14ac:dyDescent="0.25">
      <c r="D1282" s="27"/>
    </row>
    <row r="1283" spans="4:4" x14ac:dyDescent="0.25">
      <c r="D1283" s="27"/>
    </row>
    <row r="1284" spans="4:4" x14ac:dyDescent="0.25">
      <c r="D1284" s="27"/>
    </row>
    <row r="1285" spans="4:4" x14ac:dyDescent="0.25">
      <c r="D1285" s="27"/>
    </row>
    <row r="1286" spans="4:4" x14ac:dyDescent="0.25">
      <c r="D1286" s="27"/>
    </row>
    <row r="1287" spans="4:4" x14ac:dyDescent="0.25">
      <c r="D1287" s="27"/>
    </row>
    <row r="1288" spans="4:4" x14ac:dyDescent="0.25">
      <c r="D1288" s="27"/>
    </row>
    <row r="1289" spans="4:4" x14ac:dyDescent="0.25">
      <c r="D1289" s="27"/>
    </row>
    <row r="1290" spans="4:4" x14ac:dyDescent="0.25">
      <c r="D1290" s="27"/>
    </row>
    <row r="1291" spans="4:4" x14ac:dyDescent="0.25">
      <c r="D1291" s="27"/>
    </row>
    <row r="1292" spans="4:4" x14ac:dyDescent="0.25">
      <c r="D1292" s="27"/>
    </row>
    <row r="1293" spans="4:4" x14ac:dyDescent="0.25">
      <c r="D1293" s="27"/>
    </row>
    <row r="1294" spans="4:4" x14ac:dyDescent="0.25">
      <c r="D1294" s="27"/>
    </row>
    <row r="1295" spans="4:4" x14ac:dyDescent="0.25">
      <c r="D1295" s="27"/>
    </row>
    <row r="1296" spans="4:4" x14ac:dyDescent="0.25">
      <c r="D1296" s="27"/>
    </row>
    <row r="1297" spans="4:4" x14ac:dyDescent="0.25">
      <c r="D1297" s="27"/>
    </row>
    <row r="1298" spans="4:4" x14ac:dyDescent="0.25">
      <c r="D1298" s="27"/>
    </row>
    <row r="1299" spans="4:4" x14ac:dyDescent="0.25">
      <c r="D1299" s="27"/>
    </row>
    <row r="1300" spans="4:4" x14ac:dyDescent="0.25">
      <c r="D1300" s="27"/>
    </row>
    <row r="1301" spans="4:4" x14ac:dyDescent="0.25">
      <c r="D1301" s="27"/>
    </row>
    <row r="1302" spans="4:4" x14ac:dyDescent="0.25">
      <c r="D1302" s="27"/>
    </row>
    <row r="1303" spans="4:4" x14ac:dyDescent="0.25">
      <c r="D1303" s="27"/>
    </row>
    <row r="1304" spans="4:4" x14ac:dyDescent="0.25">
      <c r="D1304" s="27"/>
    </row>
    <row r="1305" spans="4:4" x14ac:dyDescent="0.25">
      <c r="D1305" s="27"/>
    </row>
    <row r="1306" spans="4:4" x14ac:dyDescent="0.25">
      <c r="D1306" s="27"/>
    </row>
    <row r="1307" spans="4:4" x14ac:dyDescent="0.25">
      <c r="D1307" s="27"/>
    </row>
    <row r="1308" spans="4:4" x14ac:dyDescent="0.25">
      <c r="D1308" s="27"/>
    </row>
    <row r="1309" spans="4:4" x14ac:dyDescent="0.25">
      <c r="D1309" s="27"/>
    </row>
    <row r="1310" spans="4:4" x14ac:dyDescent="0.25">
      <c r="D1310" s="27"/>
    </row>
    <row r="1311" spans="4:4" x14ac:dyDescent="0.25">
      <c r="D1311" s="27"/>
    </row>
    <row r="1312" spans="4:4" x14ac:dyDescent="0.25">
      <c r="D1312" s="27"/>
    </row>
    <row r="1313" spans="4:4" x14ac:dyDescent="0.25">
      <c r="D1313" s="27"/>
    </row>
    <row r="1314" spans="4:4" x14ac:dyDescent="0.25">
      <c r="D1314" s="27"/>
    </row>
    <row r="1315" spans="4:4" x14ac:dyDescent="0.25">
      <c r="D1315" s="27"/>
    </row>
    <row r="1316" spans="4:4" x14ac:dyDescent="0.25">
      <c r="D1316" s="27"/>
    </row>
    <row r="1317" spans="4:4" x14ac:dyDescent="0.25">
      <c r="D1317" s="27"/>
    </row>
    <row r="1318" spans="4:4" x14ac:dyDescent="0.25">
      <c r="D1318" s="27"/>
    </row>
    <row r="1319" spans="4:4" x14ac:dyDescent="0.25">
      <c r="D1319" s="27"/>
    </row>
    <row r="1320" spans="4:4" x14ac:dyDescent="0.25">
      <c r="D1320" s="27"/>
    </row>
    <row r="1321" spans="4:4" x14ac:dyDescent="0.25">
      <c r="D1321" s="27"/>
    </row>
    <row r="1322" spans="4:4" x14ac:dyDescent="0.25">
      <c r="D1322" s="27"/>
    </row>
    <row r="1323" spans="4:4" x14ac:dyDescent="0.25">
      <c r="D1323" s="27"/>
    </row>
    <row r="1324" spans="4:4" x14ac:dyDescent="0.25">
      <c r="D1324" s="27"/>
    </row>
    <row r="1325" spans="4:4" x14ac:dyDescent="0.25">
      <c r="D1325" s="27"/>
    </row>
    <row r="1326" spans="4:4" x14ac:dyDescent="0.25">
      <c r="D1326" s="27"/>
    </row>
    <row r="1327" spans="4:4" x14ac:dyDescent="0.25">
      <c r="D1327" s="27"/>
    </row>
    <row r="1328" spans="4:4" x14ac:dyDescent="0.25">
      <c r="D1328" s="27"/>
    </row>
    <row r="1329" spans="4:4" x14ac:dyDescent="0.25">
      <c r="D1329" s="27"/>
    </row>
    <row r="1330" spans="4:4" x14ac:dyDescent="0.25">
      <c r="D1330" s="27"/>
    </row>
    <row r="1331" spans="4:4" x14ac:dyDescent="0.25">
      <c r="D1331" s="27"/>
    </row>
    <row r="1332" spans="4:4" x14ac:dyDescent="0.25">
      <c r="D1332" s="27"/>
    </row>
    <row r="1333" spans="4:4" x14ac:dyDescent="0.25">
      <c r="D1333" s="27"/>
    </row>
    <row r="1334" spans="4:4" x14ac:dyDescent="0.25">
      <c r="D1334" s="27"/>
    </row>
    <row r="1335" spans="4:4" x14ac:dyDescent="0.25">
      <c r="D1335" s="27"/>
    </row>
    <row r="1336" spans="4:4" x14ac:dyDescent="0.25">
      <c r="D1336" s="27"/>
    </row>
    <row r="1337" spans="4:4" x14ac:dyDescent="0.25">
      <c r="D1337" s="27"/>
    </row>
    <row r="1338" spans="4:4" x14ac:dyDescent="0.25">
      <c r="D1338" s="27"/>
    </row>
    <row r="1339" spans="4:4" x14ac:dyDescent="0.25">
      <c r="D1339" s="27"/>
    </row>
    <row r="1340" spans="4:4" x14ac:dyDescent="0.25">
      <c r="D1340" s="27"/>
    </row>
    <row r="1341" spans="4:4" x14ac:dyDescent="0.25">
      <c r="D1341" s="27"/>
    </row>
    <row r="1342" spans="4:4" x14ac:dyDescent="0.25">
      <c r="D1342" s="27"/>
    </row>
    <row r="1343" spans="4:4" x14ac:dyDescent="0.25">
      <c r="D1343" s="27"/>
    </row>
    <row r="1344" spans="4:4" x14ac:dyDescent="0.25">
      <c r="D1344" s="27"/>
    </row>
    <row r="1345" spans="4:4" x14ac:dyDescent="0.25">
      <c r="D1345" s="27"/>
    </row>
    <row r="1346" spans="4:4" x14ac:dyDescent="0.25">
      <c r="D1346" s="27"/>
    </row>
    <row r="1347" spans="4:4" x14ac:dyDescent="0.25">
      <c r="D1347" s="27"/>
    </row>
    <row r="1348" spans="4:4" x14ac:dyDescent="0.25">
      <c r="D1348" s="27"/>
    </row>
    <row r="1349" spans="4:4" x14ac:dyDescent="0.25">
      <c r="D1349" s="27"/>
    </row>
    <row r="1350" spans="4:4" x14ac:dyDescent="0.25">
      <c r="D1350" s="27"/>
    </row>
    <row r="1351" spans="4:4" x14ac:dyDescent="0.25">
      <c r="D1351" s="27"/>
    </row>
    <row r="1352" spans="4:4" x14ac:dyDescent="0.25">
      <c r="D1352" s="27"/>
    </row>
    <row r="1353" spans="4:4" x14ac:dyDescent="0.25">
      <c r="D1353" s="27"/>
    </row>
    <row r="1354" spans="4:4" x14ac:dyDescent="0.25">
      <c r="D1354" s="27"/>
    </row>
    <row r="1355" spans="4:4" x14ac:dyDescent="0.25">
      <c r="D1355" s="27"/>
    </row>
    <row r="1356" spans="4:4" x14ac:dyDescent="0.25">
      <c r="D1356" s="27"/>
    </row>
    <row r="1357" spans="4:4" x14ac:dyDescent="0.25">
      <c r="D1357" s="27"/>
    </row>
    <row r="1358" spans="4:4" x14ac:dyDescent="0.25">
      <c r="D1358" s="27"/>
    </row>
    <row r="1359" spans="4:4" x14ac:dyDescent="0.25">
      <c r="D1359" s="27"/>
    </row>
    <row r="1360" spans="4:4" x14ac:dyDescent="0.25">
      <c r="D1360" s="27"/>
    </row>
    <row r="1361" spans="4:4" x14ac:dyDescent="0.25">
      <c r="D1361" s="27"/>
    </row>
    <row r="1362" spans="4:4" x14ac:dyDescent="0.25">
      <c r="D1362" s="27"/>
    </row>
    <row r="1363" spans="4:4" x14ac:dyDescent="0.25">
      <c r="D1363" s="27"/>
    </row>
    <row r="1364" spans="4:4" x14ac:dyDescent="0.25">
      <c r="D1364" s="27"/>
    </row>
    <row r="1365" spans="4:4" x14ac:dyDescent="0.25">
      <c r="D1365" s="27"/>
    </row>
    <row r="1366" spans="4:4" x14ac:dyDescent="0.25">
      <c r="D1366" s="27"/>
    </row>
    <row r="1367" spans="4:4" x14ac:dyDescent="0.25">
      <c r="D1367" s="27"/>
    </row>
    <row r="1368" spans="4:4" x14ac:dyDescent="0.25">
      <c r="D1368" s="27"/>
    </row>
    <row r="1369" spans="4:4" x14ac:dyDescent="0.25">
      <c r="D1369" s="27"/>
    </row>
    <row r="1370" spans="4:4" x14ac:dyDescent="0.25">
      <c r="D1370" s="27"/>
    </row>
    <row r="1371" spans="4:4" x14ac:dyDescent="0.25">
      <c r="D1371" s="27"/>
    </row>
    <row r="1372" spans="4:4" x14ac:dyDescent="0.25">
      <c r="D1372" s="27"/>
    </row>
    <row r="1373" spans="4:4" x14ac:dyDescent="0.25">
      <c r="D1373" s="27"/>
    </row>
    <row r="1374" spans="4:4" x14ac:dyDescent="0.25">
      <c r="D1374" s="27"/>
    </row>
    <row r="1375" spans="4:4" x14ac:dyDescent="0.25">
      <c r="D1375" s="27"/>
    </row>
    <row r="1376" spans="4:4" x14ac:dyDescent="0.25">
      <c r="D1376" s="27"/>
    </row>
    <row r="1377" spans="4:4" x14ac:dyDescent="0.25">
      <c r="D1377" s="27"/>
    </row>
    <row r="1378" spans="4:4" x14ac:dyDescent="0.25">
      <c r="D1378" s="27"/>
    </row>
    <row r="1379" spans="4:4" x14ac:dyDescent="0.25">
      <c r="D1379" s="27"/>
    </row>
    <row r="1380" spans="4:4" x14ac:dyDescent="0.25">
      <c r="D1380" s="27"/>
    </row>
    <row r="1381" spans="4:4" x14ac:dyDescent="0.25">
      <c r="D1381" s="27"/>
    </row>
    <row r="1382" spans="4:4" x14ac:dyDescent="0.25">
      <c r="D1382" s="27"/>
    </row>
    <row r="1383" spans="4:4" x14ac:dyDescent="0.25">
      <c r="D1383" s="27"/>
    </row>
    <row r="1384" spans="4:4" x14ac:dyDescent="0.25">
      <c r="D1384" s="27"/>
    </row>
    <row r="1385" spans="4:4" x14ac:dyDescent="0.25">
      <c r="D1385" s="27"/>
    </row>
    <row r="1386" spans="4:4" x14ac:dyDescent="0.25">
      <c r="D1386" s="27"/>
    </row>
    <row r="1387" spans="4:4" x14ac:dyDescent="0.25">
      <c r="D1387" s="27"/>
    </row>
    <row r="1388" spans="4:4" x14ac:dyDescent="0.25">
      <c r="D1388" s="27"/>
    </row>
    <row r="1389" spans="4:4" x14ac:dyDescent="0.25">
      <c r="D1389" s="27"/>
    </row>
    <row r="1390" spans="4:4" x14ac:dyDescent="0.25">
      <c r="D1390" s="27"/>
    </row>
    <row r="1391" spans="4:4" x14ac:dyDescent="0.25">
      <c r="D1391" s="27"/>
    </row>
    <row r="1392" spans="4:4" x14ac:dyDescent="0.25">
      <c r="D1392" s="27"/>
    </row>
    <row r="1393" spans="4:4" x14ac:dyDescent="0.25">
      <c r="D1393" s="27"/>
    </row>
    <row r="1394" spans="4:4" x14ac:dyDescent="0.25">
      <c r="D1394" s="27"/>
    </row>
    <row r="1395" spans="4:4" x14ac:dyDescent="0.25">
      <c r="D1395" s="27"/>
    </row>
    <row r="1396" spans="4:4" x14ac:dyDescent="0.25">
      <c r="D1396" s="27"/>
    </row>
    <row r="1397" spans="4:4" x14ac:dyDescent="0.25">
      <c r="D1397" s="27"/>
    </row>
    <row r="1398" spans="4:4" x14ac:dyDescent="0.25">
      <c r="D1398" s="27"/>
    </row>
    <row r="1399" spans="4:4" x14ac:dyDescent="0.25">
      <c r="D1399" s="27"/>
    </row>
    <row r="1400" spans="4:4" x14ac:dyDescent="0.25">
      <c r="D1400" s="27"/>
    </row>
    <row r="1401" spans="4:4" x14ac:dyDescent="0.25">
      <c r="D1401" s="27"/>
    </row>
    <row r="1402" spans="4:4" x14ac:dyDescent="0.25">
      <c r="D1402" s="27"/>
    </row>
    <row r="1403" spans="4:4" x14ac:dyDescent="0.25">
      <c r="D1403" s="27"/>
    </row>
    <row r="1404" spans="4:4" x14ac:dyDescent="0.25">
      <c r="D1404" s="27"/>
    </row>
    <row r="1405" spans="4:4" x14ac:dyDescent="0.25">
      <c r="D1405" s="27"/>
    </row>
    <row r="1406" spans="4:4" x14ac:dyDescent="0.25">
      <c r="D1406" s="27"/>
    </row>
    <row r="1407" spans="4:4" x14ac:dyDescent="0.25">
      <c r="D1407" s="27"/>
    </row>
    <row r="1408" spans="4:4" x14ac:dyDescent="0.25">
      <c r="D1408" s="27"/>
    </row>
    <row r="1409" spans="4:4" x14ac:dyDescent="0.25">
      <c r="D1409" s="27"/>
    </row>
    <row r="1410" spans="4:4" x14ac:dyDescent="0.25">
      <c r="D1410" s="27"/>
    </row>
    <row r="1411" spans="4:4" x14ac:dyDescent="0.25">
      <c r="D1411" s="27"/>
    </row>
    <row r="1412" spans="4:4" x14ac:dyDescent="0.25">
      <c r="D1412" s="27"/>
    </row>
    <row r="1413" spans="4:4" x14ac:dyDescent="0.25">
      <c r="D1413" s="27"/>
    </row>
    <row r="1414" spans="4:4" x14ac:dyDescent="0.25">
      <c r="D1414" s="27"/>
    </row>
    <row r="1415" spans="4:4" x14ac:dyDescent="0.25">
      <c r="D1415" s="27"/>
    </row>
    <row r="1416" spans="4:4" x14ac:dyDescent="0.25">
      <c r="D1416" s="27"/>
    </row>
    <row r="1417" spans="4:4" x14ac:dyDescent="0.25">
      <c r="D1417" s="27"/>
    </row>
    <row r="1418" spans="4:4" x14ac:dyDescent="0.25">
      <c r="D1418" s="27"/>
    </row>
    <row r="1419" spans="4:4" x14ac:dyDescent="0.25">
      <c r="D1419" s="27"/>
    </row>
    <row r="1420" spans="4:4" x14ac:dyDescent="0.25">
      <c r="D1420" s="27"/>
    </row>
    <row r="1421" spans="4:4" x14ac:dyDescent="0.25">
      <c r="D1421" s="27"/>
    </row>
    <row r="1422" spans="4:4" x14ac:dyDescent="0.25">
      <c r="D1422" s="27"/>
    </row>
    <row r="1423" spans="4:4" x14ac:dyDescent="0.25">
      <c r="D1423" s="27"/>
    </row>
    <row r="1424" spans="4:4" x14ac:dyDescent="0.25">
      <c r="D1424" s="27"/>
    </row>
    <row r="1425" spans="4:4" x14ac:dyDescent="0.25">
      <c r="D1425" s="27"/>
    </row>
    <row r="1426" spans="4:4" x14ac:dyDescent="0.25">
      <c r="D1426" s="27"/>
    </row>
    <row r="1427" spans="4:4" x14ac:dyDescent="0.25">
      <c r="D1427" s="27"/>
    </row>
    <row r="1428" spans="4:4" x14ac:dyDescent="0.25">
      <c r="D1428" s="27"/>
    </row>
    <row r="1429" spans="4:4" x14ac:dyDescent="0.25">
      <c r="D1429" s="27"/>
    </row>
    <row r="1430" spans="4:4" x14ac:dyDescent="0.25">
      <c r="D1430" s="27"/>
    </row>
    <row r="1431" spans="4:4" x14ac:dyDescent="0.25">
      <c r="D1431" s="27"/>
    </row>
    <row r="1432" spans="4:4" x14ac:dyDescent="0.25">
      <c r="D1432" s="27"/>
    </row>
    <row r="1433" spans="4:4" x14ac:dyDescent="0.25">
      <c r="D1433" s="27"/>
    </row>
    <row r="1434" spans="4:4" x14ac:dyDescent="0.25">
      <c r="D1434" s="27"/>
    </row>
    <row r="1435" spans="4:4" x14ac:dyDescent="0.25">
      <c r="D1435" s="27"/>
    </row>
    <row r="1436" spans="4:4" x14ac:dyDescent="0.25">
      <c r="D1436" s="27"/>
    </row>
    <row r="1437" spans="4:4" x14ac:dyDescent="0.25">
      <c r="D1437" s="27"/>
    </row>
    <row r="1438" spans="4:4" x14ac:dyDescent="0.25">
      <c r="D1438" s="27"/>
    </row>
    <row r="1439" spans="4:4" x14ac:dyDescent="0.25">
      <c r="D1439" s="27"/>
    </row>
    <row r="1440" spans="4:4" x14ac:dyDescent="0.25">
      <c r="D1440" s="27"/>
    </row>
    <row r="1441" spans="4:4" x14ac:dyDescent="0.25">
      <c r="D1441" s="27"/>
    </row>
    <row r="1442" spans="4:4" x14ac:dyDescent="0.25">
      <c r="D1442" s="27"/>
    </row>
    <row r="1443" spans="4:4" x14ac:dyDescent="0.25">
      <c r="D1443" s="27"/>
    </row>
    <row r="1444" spans="4:4" x14ac:dyDescent="0.25">
      <c r="D1444" s="27"/>
    </row>
    <row r="1445" spans="4:4" x14ac:dyDescent="0.25">
      <c r="D1445" s="27"/>
    </row>
    <row r="1446" spans="4:4" x14ac:dyDescent="0.25">
      <c r="D1446" s="27"/>
    </row>
    <row r="1447" spans="4:4" x14ac:dyDescent="0.25">
      <c r="D1447" s="27"/>
    </row>
    <row r="1448" spans="4:4" x14ac:dyDescent="0.25">
      <c r="D1448" s="27"/>
    </row>
    <row r="1449" spans="4:4" x14ac:dyDescent="0.25">
      <c r="D1449" s="27"/>
    </row>
    <row r="1450" spans="4:4" x14ac:dyDescent="0.25">
      <c r="D1450" s="27"/>
    </row>
    <row r="1451" spans="4:4" x14ac:dyDescent="0.25">
      <c r="D1451" s="27"/>
    </row>
    <row r="1452" spans="4:4" x14ac:dyDescent="0.25">
      <c r="D1452" s="27"/>
    </row>
    <row r="1453" spans="4:4" x14ac:dyDescent="0.25">
      <c r="D1453" s="27"/>
    </row>
    <row r="1454" spans="4:4" x14ac:dyDescent="0.25">
      <c r="D1454" s="27"/>
    </row>
    <row r="1455" spans="4:4" x14ac:dyDescent="0.25">
      <c r="D1455" s="27"/>
    </row>
    <row r="1456" spans="4:4" x14ac:dyDescent="0.25">
      <c r="D1456" s="27"/>
    </row>
    <row r="1457" spans="4:4" x14ac:dyDescent="0.25">
      <c r="D1457" s="27"/>
    </row>
    <row r="1458" spans="4:4" x14ac:dyDescent="0.25">
      <c r="D1458" s="27"/>
    </row>
    <row r="1459" spans="4:4" x14ac:dyDescent="0.25">
      <c r="D1459" s="27"/>
    </row>
    <row r="1460" spans="4:4" x14ac:dyDescent="0.25">
      <c r="D1460" s="27"/>
    </row>
    <row r="1461" spans="4:4" x14ac:dyDescent="0.25">
      <c r="D1461" s="27"/>
    </row>
    <row r="1462" spans="4:4" x14ac:dyDescent="0.25">
      <c r="D1462" s="27"/>
    </row>
    <row r="1463" spans="4:4" x14ac:dyDescent="0.25">
      <c r="D1463" s="27"/>
    </row>
    <row r="1464" spans="4:4" x14ac:dyDescent="0.25">
      <c r="D1464" s="27"/>
    </row>
    <row r="1465" spans="4:4" x14ac:dyDescent="0.25">
      <c r="D1465" s="27"/>
    </row>
    <row r="1466" spans="4:4" x14ac:dyDescent="0.25">
      <c r="D1466" s="27"/>
    </row>
    <row r="1467" spans="4:4" x14ac:dyDescent="0.25">
      <c r="D1467" s="27"/>
    </row>
    <row r="1468" spans="4:4" x14ac:dyDescent="0.25">
      <c r="D1468" s="27"/>
    </row>
    <row r="1469" spans="4:4" x14ac:dyDescent="0.25">
      <c r="D1469" s="27"/>
    </row>
    <row r="1470" spans="4:4" x14ac:dyDescent="0.25">
      <c r="D1470" s="27"/>
    </row>
    <row r="1471" spans="4:4" x14ac:dyDescent="0.25">
      <c r="D1471" s="27"/>
    </row>
    <row r="1472" spans="4:4" x14ac:dyDescent="0.25">
      <c r="D1472" s="27"/>
    </row>
    <row r="1473" spans="4:4" x14ac:dyDescent="0.25">
      <c r="D1473" s="27"/>
    </row>
    <row r="1474" spans="4:4" x14ac:dyDescent="0.25">
      <c r="D1474" s="27"/>
    </row>
    <row r="1475" spans="4:4" x14ac:dyDescent="0.25">
      <c r="D1475" s="27"/>
    </row>
    <row r="1476" spans="4:4" x14ac:dyDescent="0.25">
      <c r="D1476" s="27"/>
    </row>
    <row r="1477" spans="4:4" x14ac:dyDescent="0.25">
      <c r="D1477" s="27"/>
    </row>
    <row r="1478" spans="4:4" x14ac:dyDescent="0.25">
      <c r="D1478" s="27"/>
    </row>
    <row r="1479" spans="4:4" x14ac:dyDescent="0.25">
      <c r="D1479" s="27"/>
    </row>
    <row r="1480" spans="4:4" x14ac:dyDescent="0.25">
      <c r="D1480" s="27"/>
    </row>
    <row r="1481" spans="4:4" x14ac:dyDescent="0.25">
      <c r="D1481" s="27"/>
    </row>
    <row r="1482" spans="4:4" x14ac:dyDescent="0.25">
      <c r="D1482" s="27"/>
    </row>
    <row r="1483" spans="4:4" x14ac:dyDescent="0.25">
      <c r="D1483" s="27"/>
    </row>
    <row r="1484" spans="4:4" x14ac:dyDescent="0.25">
      <c r="D1484" s="27"/>
    </row>
    <row r="1485" spans="4:4" x14ac:dyDescent="0.25">
      <c r="D1485" s="27"/>
    </row>
    <row r="1486" spans="4:4" x14ac:dyDescent="0.25">
      <c r="D1486" s="27"/>
    </row>
    <row r="1487" spans="4:4" x14ac:dyDescent="0.25">
      <c r="D1487" s="27"/>
    </row>
    <row r="1488" spans="4:4" x14ac:dyDescent="0.25">
      <c r="D1488" s="27"/>
    </row>
    <row r="1489" spans="4:4" x14ac:dyDescent="0.25">
      <c r="D1489" s="27"/>
    </row>
    <row r="1490" spans="4:4" x14ac:dyDescent="0.25">
      <c r="D1490" s="27"/>
    </row>
    <row r="1491" spans="4:4" x14ac:dyDescent="0.25">
      <c r="D1491" s="27"/>
    </row>
    <row r="1492" spans="4:4" x14ac:dyDescent="0.25">
      <c r="D1492" s="27"/>
    </row>
    <row r="1493" spans="4:4" x14ac:dyDescent="0.25">
      <c r="D1493" s="27"/>
    </row>
    <row r="1494" spans="4:4" x14ac:dyDescent="0.25">
      <c r="D1494" s="27"/>
    </row>
    <row r="1495" spans="4:4" x14ac:dyDescent="0.25">
      <c r="D1495" s="27"/>
    </row>
    <row r="1496" spans="4:4" x14ac:dyDescent="0.25">
      <c r="D1496" s="27"/>
    </row>
    <row r="1497" spans="4:4" x14ac:dyDescent="0.25">
      <c r="D1497" s="27"/>
    </row>
    <row r="1498" spans="4:4" x14ac:dyDescent="0.25">
      <c r="D1498" s="27"/>
    </row>
    <row r="1499" spans="4:4" x14ac:dyDescent="0.25">
      <c r="D1499" s="27"/>
    </row>
    <row r="1500" spans="4:4" x14ac:dyDescent="0.25">
      <c r="D1500" s="27"/>
    </row>
    <row r="1501" spans="4:4" x14ac:dyDescent="0.25">
      <c r="D1501" s="27"/>
    </row>
    <row r="1502" spans="4:4" x14ac:dyDescent="0.25">
      <c r="D1502" s="27"/>
    </row>
    <row r="1503" spans="4:4" x14ac:dyDescent="0.25">
      <c r="D1503" s="27"/>
    </row>
    <row r="1504" spans="4:4" x14ac:dyDescent="0.25">
      <c r="D1504" s="27"/>
    </row>
    <row r="1505" spans="4:4" x14ac:dyDescent="0.25">
      <c r="D1505" s="27"/>
    </row>
    <row r="1506" spans="4:4" x14ac:dyDescent="0.25">
      <c r="D1506" s="27"/>
    </row>
    <row r="1507" spans="4:4" x14ac:dyDescent="0.25">
      <c r="D1507" s="27"/>
    </row>
    <row r="1508" spans="4:4" x14ac:dyDescent="0.25">
      <c r="D1508" s="27"/>
    </row>
    <row r="1509" spans="4:4" x14ac:dyDescent="0.25">
      <c r="D1509" s="27"/>
    </row>
    <row r="1510" spans="4:4" x14ac:dyDescent="0.25">
      <c r="D1510" s="27"/>
    </row>
    <row r="1511" spans="4:4" x14ac:dyDescent="0.25">
      <c r="D1511" s="27"/>
    </row>
    <row r="1512" spans="4:4" x14ac:dyDescent="0.25">
      <c r="D1512" s="27"/>
    </row>
    <row r="1513" spans="4:4" x14ac:dyDescent="0.25">
      <c r="D1513" s="27"/>
    </row>
    <row r="1514" spans="4:4" x14ac:dyDescent="0.25">
      <c r="D1514" s="27"/>
    </row>
    <row r="1515" spans="4:4" x14ac:dyDescent="0.25">
      <c r="D1515" s="27"/>
    </row>
    <row r="1516" spans="4:4" x14ac:dyDescent="0.25">
      <c r="D1516" s="27"/>
    </row>
    <row r="1517" spans="4:4" x14ac:dyDescent="0.25">
      <c r="D1517" s="27"/>
    </row>
    <row r="1518" spans="4:4" x14ac:dyDescent="0.25">
      <c r="D1518" s="27"/>
    </row>
    <row r="1519" spans="4:4" x14ac:dyDescent="0.25">
      <c r="D1519" s="27"/>
    </row>
    <row r="1520" spans="4:4" x14ac:dyDescent="0.25">
      <c r="D1520" s="27"/>
    </row>
    <row r="1521" spans="4:4" x14ac:dyDescent="0.25">
      <c r="D1521" s="27"/>
    </row>
    <row r="1522" spans="4:4" x14ac:dyDescent="0.25">
      <c r="D1522" s="27"/>
    </row>
    <row r="1523" spans="4:4" x14ac:dyDescent="0.25">
      <c r="D1523" s="27"/>
    </row>
    <row r="1524" spans="4:4" x14ac:dyDescent="0.25">
      <c r="D1524" s="27"/>
    </row>
    <row r="1525" spans="4:4" x14ac:dyDescent="0.25">
      <c r="D1525" s="27"/>
    </row>
    <row r="1526" spans="4:4" x14ac:dyDescent="0.25">
      <c r="D1526" s="27"/>
    </row>
    <row r="1527" spans="4:4" x14ac:dyDescent="0.25">
      <c r="D1527" s="27"/>
    </row>
    <row r="1528" spans="4:4" x14ac:dyDescent="0.25">
      <c r="D1528" s="27"/>
    </row>
    <row r="1529" spans="4:4" x14ac:dyDescent="0.25">
      <c r="D1529" s="27"/>
    </row>
    <row r="1530" spans="4:4" x14ac:dyDescent="0.25">
      <c r="D1530" s="27"/>
    </row>
    <row r="1531" spans="4:4" x14ac:dyDescent="0.25">
      <c r="D1531" s="27"/>
    </row>
    <row r="1532" spans="4:4" x14ac:dyDescent="0.25">
      <c r="D1532" s="27"/>
    </row>
    <row r="1533" spans="4:4" x14ac:dyDescent="0.25">
      <c r="D1533" s="27"/>
    </row>
    <row r="1534" spans="4:4" x14ac:dyDescent="0.25">
      <c r="D1534" s="27"/>
    </row>
    <row r="1535" spans="4:4" x14ac:dyDescent="0.25">
      <c r="D1535" s="27"/>
    </row>
    <row r="1536" spans="4:4" x14ac:dyDescent="0.25">
      <c r="D1536" s="27"/>
    </row>
    <row r="1537" spans="4:4" x14ac:dyDescent="0.25">
      <c r="D1537" s="27"/>
    </row>
    <row r="1538" spans="4:4" x14ac:dyDescent="0.25">
      <c r="D1538" s="27"/>
    </row>
    <row r="1539" spans="4:4" x14ac:dyDescent="0.25">
      <c r="D1539" s="27"/>
    </row>
    <row r="1540" spans="4:4" x14ac:dyDescent="0.25">
      <c r="D1540" s="27"/>
    </row>
    <row r="1541" spans="4:4" x14ac:dyDescent="0.25">
      <c r="D1541" s="27"/>
    </row>
    <row r="1542" spans="4:4" x14ac:dyDescent="0.25">
      <c r="D1542" s="27"/>
    </row>
    <row r="1543" spans="4:4" x14ac:dyDescent="0.25">
      <c r="D1543" s="27"/>
    </row>
    <row r="1544" spans="4:4" x14ac:dyDescent="0.25">
      <c r="D1544" s="27"/>
    </row>
    <row r="1545" spans="4:4" x14ac:dyDescent="0.25">
      <c r="D1545" s="27"/>
    </row>
    <row r="1546" spans="4:4" x14ac:dyDescent="0.25">
      <c r="D1546" s="27"/>
    </row>
    <row r="1547" spans="4:4" x14ac:dyDescent="0.25">
      <c r="D1547" s="27"/>
    </row>
    <row r="1548" spans="4:4" x14ac:dyDescent="0.25">
      <c r="D1548" s="27"/>
    </row>
    <row r="1549" spans="4:4" x14ac:dyDescent="0.25">
      <c r="D1549" s="27"/>
    </row>
    <row r="1550" spans="4:4" x14ac:dyDescent="0.25">
      <c r="D1550" s="27"/>
    </row>
    <row r="1551" spans="4:4" x14ac:dyDescent="0.25">
      <c r="D1551" s="27"/>
    </row>
    <row r="1552" spans="4:4" x14ac:dyDescent="0.25">
      <c r="D1552" s="27"/>
    </row>
    <row r="1553" spans="4:4" x14ac:dyDescent="0.25">
      <c r="D1553" s="27"/>
    </row>
    <row r="1554" spans="4:4" x14ac:dyDescent="0.25">
      <c r="D1554" s="27"/>
    </row>
    <row r="1555" spans="4:4" x14ac:dyDescent="0.25">
      <c r="D1555" s="27"/>
    </row>
    <row r="1556" spans="4:4" x14ac:dyDescent="0.25">
      <c r="D1556" s="27"/>
    </row>
    <row r="1557" spans="4:4" x14ac:dyDescent="0.25">
      <c r="D1557" s="27"/>
    </row>
    <row r="1558" spans="4:4" x14ac:dyDescent="0.25">
      <c r="D1558" s="27"/>
    </row>
    <row r="1559" spans="4:4" x14ac:dyDescent="0.25">
      <c r="D1559" s="27"/>
    </row>
    <row r="1560" spans="4:4" x14ac:dyDescent="0.25">
      <c r="D1560" s="27"/>
    </row>
    <row r="1561" spans="4:4" x14ac:dyDescent="0.25">
      <c r="D1561" s="27"/>
    </row>
    <row r="1562" spans="4:4" x14ac:dyDescent="0.25">
      <c r="D1562" s="27"/>
    </row>
    <row r="1563" spans="4:4" x14ac:dyDescent="0.25">
      <c r="D1563" s="27"/>
    </row>
    <row r="1564" spans="4:4" x14ac:dyDescent="0.25">
      <c r="D1564" s="27"/>
    </row>
    <row r="1565" spans="4:4" x14ac:dyDescent="0.25">
      <c r="D1565" s="27"/>
    </row>
    <row r="1566" spans="4:4" x14ac:dyDescent="0.25">
      <c r="D1566" s="27"/>
    </row>
    <row r="1567" spans="4:4" x14ac:dyDescent="0.25">
      <c r="D1567" s="27"/>
    </row>
    <row r="1568" spans="4:4" x14ac:dyDescent="0.25">
      <c r="D1568" s="27"/>
    </row>
    <row r="1569" spans="4:4" x14ac:dyDescent="0.25">
      <c r="D1569" s="27"/>
    </row>
    <row r="1570" spans="4:4" x14ac:dyDescent="0.25">
      <c r="D1570" s="27"/>
    </row>
    <row r="1571" spans="4:4" x14ac:dyDescent="0.25">
      <c r="D1571" s="27"/>
    </row>
    <row r="1572" spans="4:4" x14ac:dyDescent="0.25">
      <c r="D1572" s="27"/>
    </row>
    <row r="1573" spans="4:4" x14ac:dyDescent="0.25">
      <c r="D1573" s="27"/>
    </row>
    <row r="1574" spans="4:4" x14ac:dyDescent="0.25">
      <c r="D1574" s="27"/>
    </row>
    <row r="1575" spans="4:4" x14ac:dyDescent="0.25">
      <c r="D1575" s="27"/>
    </row>
    <row r="1576" spans="4:4" x14ac:dyDescent="0.25">
      <c r="D1576" s="27"/>
    </row>
    <row r="1577" spans="4:4" x14ac:dyDescent="0.25">
      <c r="D1577" s="27"/>
    </row>
    <row r="1578" spans="4:4" x14ac:dyDescent="0.25">
      <c r="D1578" s="27"/>
    </row>
    <row r="1579" spans="4:4" x14ac:dyDescent="0.25">
      <c r="D1579" s="27"/>
    </row>
    <row r="1580" spans="4:4" x14ac:dyDescent="0.25">
      <c r="D1580" s="27"/>
    </row>
    <row r="1581" spans="4:4" x14ac:dyDescent="0.25">
      <c r="D1581" s="27"/>
    </row>
    <row r="1582" spans="4:4" x14ac:dyDescent="0.25">
      <c r="D1582" s="27"/>
    </row>
    <row r="1583" spans="4:4" x14ac:dyDescent="0.25">
      <c r="D1583" s="27"/>
    </row>
    <row r="1584" spans="4:4" x14ac:dyDescent="0.25">
      <c r="D1584" s="27"/>
    </row>
    <row r="1585" spans="4:4" x14ac:dyDescent="0.25">
      <c r="D1585" s="27"/>
    </row>
    <row r="1586" spans="4:4" x14ac:dyDescent="0.25">
      <c r="D1586" s="27"/>
    </row>
    <row r="1587" spans="4:4" x14ac:dyDescent="0.25">
      <c r="D1587" s="27"/>
    </row>
    <row r="1588" spans="4:4" x14ac:dyDescent="0.25">
      <c r="D1588" s="27"/>
    </row>
    <row r="1589" spans="4:4" x14ac:dyDescent="0.25">
      <c r="D1589" s="27"/>
    </row>
    <row r="1590" spans="4:4" x14ac:dyDescent="0.25">
      <c r="D1590" s="27"/>
    </row>
    <row r="1591" spans="4:4" x14ac:dyDescent="0.25">
      <c r="D1591" s="27"/>
    </row>
    <row r="1592" spans="4:4" x14ac:dyDescent="0.25">
      <c r="D1592" s="27"/>
    </row>
    <row r="1593" spans="4:4" x14ac:dyDescent="0.25">
      <c r="D1593" s="27"/>
    </row>
    <row r="1594" spans="4:4" x14ac:dyDescent="0.25">
      <c r="D1594" s="27"/>
    </row>
    <row r="1595" spans="4:4" x14ac:dyDescent="0.25">
      <c r="D1595" s="27"/>
    </row>
    <row r="1596" spans="4:4" x14ac:dyDescent="0.25">
      <c r="D1596" s="27"/>
    </row>
    <row r="1597" spans="4:4" x14ac:dyDescent="0.25">
      <c r="D1597" s="27"/>
    </row>
    <row r="1598" spans="4:4" x14ac:dyDescent="0.25">
      <c r="D1598" s="27"/>
    </row>
    <row r="1599" spans="4:4" x14ac:dyDescent="0.25">
      <c r="D1599" s="27"/>
    </row>
    <row r="1600" spans="4:4" x14ac:dyDescent="0.25">
      <c r="D1600" s="27"/>
    </row>
    <row r="1601" spans="4:4" x14ac:dyDescent="0.25">
      <c r="D1601" s="27"/>
    </row>
    <row r="1602" spans="4:4" x14ac:dyDescent="0.25">
      <c r="D1602" s="27"/>
    </row>
    <row r="1603" spans="4:4" x14ac:dyDescent="0.25">
      <c r="D1603" s="27"/>
    </row>
    <row r="1604" spans="4:4" x14ac:dyDescent="0.25">
      <c r="D1604" s="27"/>
    </row>
    <row r="1605" spans="4:4" x14ac:dyDescent="0.25">
      <c r="D1605" s="27"/>
    </row>
    <row r="1606" spans="4:4" x14ac:dyDescent="0.25">
      <c r="D1606" s="27"/>
    </row>
    <row r="1607" spans="4:4" x14ac:dyDescent="0.25">
      <c r="D1607" s="27"/>
    </row>
    <row r="1608" spans="4:4" x14ac:dyDescent="0.25">
      <c r="D1608" s="27"/>
    </row>
    <row r="1609" spans="4:4" x14ac:dyDescent="0.25">
      <c r="D1609" s="27"/>
    </row>
    <row r="1610" spans="4:4" x14ac:dyDescent="0.25">
      <c r="D1610" s="27"/>
    </row>
    <row r="1611" spans="4:4" x14ac:dyDescent="0.25">
      <c r="D1611" s="27"/>
    </row>
    <row r="1612" spans="4:4" x14ac:dyDescent="0.25">
      <c r="D1612" s="27"/>
    </row>
    <row r="1613" spans="4:4" x14ac:dyDescent="0.25">
      <c r="D1613" s="27"/>
    </row>
    <row r="1614" spans="4:4" x14ac:dyDescent="0.25">
      <c r="D1614" s="27"/>
    </row>
    <row r="1615" spans="4:4" x14ac:dyDescent="0.25">
      <c r="D1615" s="27"/>
    </row>
    <row r="1616" spans="4:4" x14ac:dyDescent="0.25">
      <c r="D1616" s="27"/>
    </row>
    <row r="1617" spans="4:4" x14ac:dyDescent="0.25">
      <c r="D1617" s="27"/>
    </row>
    <row r="1618" spans="4:4" x14ac:dyDescent="0.25">
      <c r="D1618" s="27"/>
    </row>
    <row r="1619" spans="4:4" x14ac:dyDescent="0.25">
      <c r="D1619" s="27"/>
    </row>
    <row r="1620" spans="4:4" x14ac:dyDescent="0.25">
      <c r="D1620" s="27"/>
    </row>
    <row r="1621" spans="4:4" x14ac:dyDescent="0.25">
      <c r="D1621" s="27"/>
    </row>
    <row r="1622" spans="4:4" x14ac:dyDescent="0.25">
      <c r="D1622" s="27"/>
    </row>
    <row r="1623" spans="4:4" x14ac:dyDescent="0.25">
      <c r="D1623" s="27"/>
    </row>
    <row r="1624" spans="4:4" x14ac:dyDescent="0.25">
      <c r="D1624" s="27"/>
    </row>
    <row r="1625" spans="4:4" x14ac:dyDescent="0.25">
      <c r="D1625" s="27"/>
    </row>
    <row r="1626" spans="4:4" x14ac:dyDescent="0.25">
      <c r="D1626" s="27"/>
    </row>
    <row r="1627" spans="4:4" x14ac:dyDescent="0.25">
      <c r="D1627" s="27"/>
    </row>
    <row r="1628" spans="4:4" x14ac:dyDescent="0.25">
      <c r="D1628" s="27"/>
    </row>
    <row r="1629" spans="4:4" x14ac:dyDescent="0.25">
      <c r="D1629" s="27"/>
    </row>
    <row r="1630" spans="4:4" x14ac:dyDescent="0.25">
      <c r="D1630" s="27"/>
    </row>
    <row r="1631" spans="4:4" x14ac:dyDescent="0.25">
      <c r="D1631" s="27"/>
    </row>
    <row r="1632" spans="4:4" x14ac:dyDescent="0.25">
      <c r="D1632" s="27"/>
    </row>
    <row r="1633" spans="4:4" x14ac:dyDescent="0.25">
      <c r="D1633" s="27"/>
    </row>
    <row r="1634" spans="4:4" x14ac:dyDescent="0.25">
      <c r="D1634" s="27"/>
    </row>
    <row r="1635" spans="4:4" x14ac:dyDescent="0.25">
      <c r="D1635" s="27"/>
    </row>
    <row r="1636" spans="4:4" x14ac:dyDescent="0.25">
      <c r="D1636" s="27"/>
    </row>
    <row r="1637" spans="4:4" x14ac:dyDescent="0.25">
      <c r="D1637" s="27"/>
    </row>
    <row r="1638" spans="4:4" x14ac:dyDescent="0.25">
      <c r="D1638" s="27"/>
    </row>
    <row r="1639" spans="4:4" x14ac:dyDescent="0.25">
      <c r="D1639" s="27"/>
    </row>
    <row r="1640" spans="4:4" x14ac:dyDescent="0.25">
      <c r="D1640" s="27"/>
    </row>
    <row r="1641" spans="4:4" x14ac:dyDescent="0.25">
      <c r="D1641" s="27"/>
    </row>
    <row r="1642" spans="4:4" x14ac:dyDescent="0.25">
      <c r="D1642" s="27"/>
    </row>
    <row r="1643" spans="4:4" x14ac:dyDescent="0.25">
      <c r="D1643" s="27"/>
    </row>
    <row r="1644" spans="4:4" x14ac:dyDescent="0.25">
      <c r="D1644" s="27"/>
    </row>
    <row r="1645" spans="4:4" x14ac:dyDescent="0.25">
      <c r="D1645" s="27"/>
    </row>
    <row r="1646" spans="4:4" x14ac:dyDescent="0.25">
      <c r="D1646" s="27"/>
    </row>
    <row r="1647" spans="4:4" x14ac:dyDescent="0.25">
      <c r="D1647" s="27"/>
    </row>
    <row r="1648" spans="4:4" x14ac:dyDescent="0.25">
      <c r="D1648" s="27"/>
    </row>
    <row r="1649" spans="4:4" x14ac:dyDescent="0.25">
      <c r="D1649" s="27"/>
    </row>
    <row r="1650" spans="4:4" x14ac:dyDescent="0.25">
      <c r="D1650" s="27"/>
    </row>
    <row r="1651" spans="4:4" x14ac:dyDescent="0.25">
      <c r="D1651" s="27"/>
    </row>
    <row r="1652" spans="4:4" x14ac:dyDescent="0.25">
      <c r="D1652" s="27"/>
    </row>
    <row r="1653" spans="4:4" x14ac:dyDescent="0.25">
      <c r="D1653" s="27"/>
    </row>
    <row r="1654" spans="4:4" x14ac:dyDescent="0.25">
      <c r="D1654" s="27"/>
    </row>
    <row r="1655" spans="4:4" x14ac:dyDescent="0.25">
      <c r="D1655" s="27"/>
    </row>
    <row r="1656" spans="4:4" x14ac:dyDescent="0.25">
      <c r="D1656" s="27"/>
    </row>
    <row r="1657" spans="4:4" x14ac:dyDescent="0.25">
      <c r="D1657" s="27"/>
    </row>
    <row r="1658" spans="4:4" x14ac:dyDescent="0.25">
      <c r="D1658" s="27"/>
    </row>
    <row r="1659" spans="4:4" x14ac:dyDescent="0.25">
      <c r="D1659" s="27"/>
    </row>
    <row r="1660" spans="4:4" x14ac:dyDescent="0.25">
      <c r="D1660" s="27"/>
    </row>
    <row r="1661" spans="4:4" x14ac:dyDescent="0.25">
      <c r="D1661" s="27"/>
    </row>
    <row r="1662" spans="4:4" x14ac:dyDescent="0.25">
      <c r="D1662" s="27"/>
    </row>
    <row r="1663" spans="4:4" x14ac:dyDescent="0.25">
      <c r="D1663" s="27"/>
    </row>
    <row r="1664" spans="4:4" x14ac:dyDescent="0.25">
      <c r="D1664" s="27"/>
    </row>
    <row r="1665" spans="4:4" x14ac:dyDescent="0.25">
      <c r="D1665" s="27"/>
    </row>
    <row r="1666" spans="4:4" x14ac:dyDescent="0.25">
      <c r="D1666" s="27"/>
    </row>
    <row r="1667" spans="4:4" x14ac:dyDescent="0.25">
      <c r="D1667" s="27"/>
    </row>
    <row r="1668" spans="4:4" x14ac:dyDescent="0.25">
      <c r="D1668" s="27"/>
    </row>
    <row r="1669" spans="4:4" x14ac:dyDescent="0.25">
      <c r="D1669" s="27"/>
    </row>
    <row r="1670" spans="4:4" x14ac:dyDescent="0.25">
      <c r="D1670" s="27"/>
    </row>
    <row r="1671" spans="4:4" x14ac:dyDescent="0.25">
      <c r="D1671" s="27"/>
    </row>
    <row r="1672" spans="4:4" x14ac:dyDescent="0.25">
      <c r="D1672" s="27"/>
    </row>
    <row r="1673" spans="4:4" x14ac:dyDescent="0.25">
      <c r="D1673" s="27"/>
    </row>
    <row r="1674" spans="4:4" x14ac:dyDescent="0.25">
      <c r="D1674" s="27"/>
    </row>
    <row r="1675" spans="4:4" x14ac:dyDescent="0.25">
      <c r="D1675" s="27"/>
    </row>
    <row r="1676" spans="4:4" x14ac:dyDescent="0.25">
      <c r="D1676" s="27"/>
    </row>
    <row r="1677" spans="4:4" x14ac:dyDescent="0.25">
      <c r="D1677" s="27"/>
    </row>
    <row r="1678" spans="4:4" x14ac:dyDescent="0.25">
      <c r="D1678" s="27"/>
    </row>
    <row r="1679" spans="4:4" x14ac:dyDescent="0.25">
      <c r="D1679" s="27"/>
    </row>
    <row r="1680" spans="4:4" x14ac:dyDescent="0.25">
      <c r="D1680" s="27"/>
    </row>
    <row r="1681" spans="4:4" x14ac:dyDescent="0.25">
      <c r="D1681" s="27"/>
    </row>
    <row r="1682" spans="4:4" x14ac:dyDescent="0.25">
      <c r="D1682" s="27"/>
    </row>
    <row r="1683" spans="4:4" x14ac:dyDescent="0.25">
      <c r="D1683" s="27"/>
    </row>
    <row r="1684" spans="4:4" x14ac:dyDescent="0.25">
      <c r="D1684" s="27"/>
    </row>
    <row r="1685" spans="4:4" x14ac:dyDescent="0.25">
      <c r="D1685" s="27"/>
    </row>
    <row r="1686" spans="4:4" x14ac:dyDescent="0.25">
      <c r="D1686" s="27"/>
    </row>
    <row r="1687" spans="4:4" x14ac:dyDescent="0.25">
      <c r="D1687" s="27"/>
    </row>
    <row r="1688" spans="4:4" x14ac:dyDescent="0.25">
      <c r="D1688" s="27"/>
    </row>
    <row r="1689" spans="4:4" x14ac:dyDescent="0.25">
      <c r="D1689" s="27"/>
    </row>
    <row r="1690" spans="4:4" x14ac:dyDescent="0.25">
      <c r="D1690" s="27"/>
    </row>
    <row r="1691" spans="4:4" x14ac:dyDescent="0.25">
      <c r="D1691" s="27"/>
    </row>
    <row r="1692" spans="4:4" x14ac:dyDescent="0.25">
      <c r="D1692" s="27"/>
    </row>
    <row r="1693" spans="4:4" x14ac:dyDescent="0.25">
      <c r="D1693" s="27"/>
    </row>
    <row r="1694" spans="4:4" x14ac:dyDescent="0.25">
      <c r="D1694" s="27"/>
    </row>
    <row r="1695" spans="4:4" x14ac:dyDescent="0.25">
      <c r="D1695" s="27"/>
    </row>
    <row r="1696" spans="4:4" x14ac:dyDescent="0.25">
      <c r="D1696" s="27"/>
    </row>
    <row r="1697" spans="4:4" x14ac:dyDescent="0.25">
      <c r="D1697" s="27"/>
    </row>
    <row r="1698" spans="4:4" x14ac:dyDescent="0.25">
      <c r="D1698" s="27"/>
    </row>
    <row r="1699" spans="4:4" x14ac:dyDescent="0.25">
      <c r="D1699" s="27"/>
    </row>
    <row r="1700" spans="4:4" x14ac:dyDescent="0.25">
      <c r="D1700" s="27"/>
    </row>
    <row r="1701" spans="4:4" x14ac:dyDescent="0.25">
      <c r="D1701" s="27"/>
    </row>
    <row r="1702" spans="4:4" x14ac:dyDescent="0.25">
      <c r="D1702" s="27"/>
    </row>
    <row r="1703" spans="4:4" x14ac:dyDescent="0.25">
      <c r="D1703" s="27"/>
    </row>
    <row r="1704" spans="4:4" x14ac:dyDescent="0.25">
      <c r="D1704" s="27"/>
    </row>
    <row r="1705" spans="4:4" x14ac:dyDescent="0.25">
      <c r="D1705" s="27"/>
    </row>
    <row r="1706" spans="4:4" x14ac:dyDescent="0.25">
      <c r="D1706" s="27"/>
    </row>
    <row r="1707" spans="4:4" x14ac:dyDescent="0.25">
      <c r="D1707" s="27"/>
    </row>
    <row r="1708" spans="4:4" x14ac:dyDescent="0.25">
      <c r="D1708" s="27"/>
    </row>
    <row r="1709" spans="4:4" x14ac:dyDescent="0.25">
      <c r="D1709" s="27"/>
    </row>
    <row r="1710" spans="4:4" x14ac:dyDescent="0.25">
      <c r="D1710" s="27"/>
    </row>
    <row r="1711" spans="4:4" x14ac:dyDescent="0.25">
      <c r="D1711" s="27"/>
    </row>
    <row r="1712" spans="4:4" x14ac:dyDescent="0.25">
      <c r="D1712" s="27"/>
    </row>
    <row r="1713" spans="4:4" x14ac:dyDescent="0.25">
      <c r="D1713" s="27"/>
    </row>
    <row r="1714" spans="4:4" x14ac:dyDescent="0.25">
      <c r="D1714" s="27"/>
    </row>
    <row r="1715" spans="4:4" x14ac:dyDescent="0.25">
      <c r="D1715" s="27"/>
    </row>
    <row r="1716" spans="4:4" x14ac:dyDescent="0.25">
      <c r="D1716" s="27"/>
    </row>
    <row r="1717" spans="4:4" x14ac:dyDescent="0.25">
      <c r="D1717" s="27"/>
    </row>
    <row r="1718" spans="4:4" x14ac:dyDescent="0.25">
      <c r="D1718" s="27"/>
    </row>
    <row r="1719" spans="4:4" x14ac:dyDescent="0.25">
      <c r="D1719" s="27"/>
    </row>
    <row r="1720" spans="4:4" x14ac:dyDescent="0.25">
      <c r="D1720" s="27"/>
    </row>
    <row r="1721" spans="4:4" x14ac:dyDescent="0.25">
      <c r="D1721" s="27"/>
    </row>
    <row r="1722" spans="4:4" x14ac:dyDescent="0.25">
      <c r="D1722" s="27"/>
    </row>
    <row r="1723" spans="4:4" x14ac:dyDescent="0.25">
      <c r="D1723" s="27"/>
    </row>
    <row r="1724" spans="4:4" x14ac:dyDescent="0.25">
      <c r="D1724" s="27"/>
    </row>
    <row r="1725" spans="4:4" x14ac:dyDescent="0.25">
      <c r="D1725" s="27"/>
    </row>
    <row r="1726" spans="4:4" x14ac:dyDescent="0.25">
      <c r="D1726" s="27"/>
    </row>
    <row r="1727" spans="4:4" x14ac:dyDescent="0.25">
      <c r="D1727" s="27"/>
    </row>
    <row r="1728" spans="4:4" x14ac:dyDescent="0.25">
      <c r="D1728" s="27"/>
    </row>
    <row r="1729" spans="4:4" x14ac:dyDescent="0.25">
      <c r="D1729" s="27"/>
    </row>
    <row r="1730" spans="4:4" x14ac:dyDescent="0.25">
      <c r="D1730" s="27"/>
    </row>
    <row r="1731" spans="4:4" x14ac:dyDescent="0.25">
      <c r="D1731" s="27"/>
    </row>
    <row r="1732" spans="4:4" x14ac:dyDescent="0.25">
      <c r="D1732" s="27"/>
    </row>
    <row r="1733" spans="4:4" x14ac:dyDescent="0.25">
      <c r="D1733" s="27"/>
    </row>
    <row r="1734" spans="4:4" x14ac:dyDescent="0.25">
      <c r="D1734" s="27"/>
    </row>
    <row r="1735" spans="4:4" x14ac:dyDescent="0.25">
      <c r="D1735" s="27"/>
    </row>
    <row r="1736" spans="4:4" x14ac:dyDescent="0.25">
      <c r="D1736" s="27"/>
    </row>
    <row r="1737" spans="4:4" x14ac:dyDescent="0.25">
      <c r="D1737" s="27"/>
    </row>
    <row r="1738" spans="4:4" x14ac:dyDescent="0.25">
      <c r="D1738" s="27"/>
    </row>
    <row r="1739" spans="4:4" x14ac:dyDescent="0.25">
      <c r="D1739" s="27"/>
    </row>
    <row r="1740" spans="4:4" x14ac:dyDescent="0.25">
      <c r="D1740" s="27"/>
    </row>
    <row r="1741" spans="4:4" x14ac:dyDescent="0.25">
      <c r="D1741" s="27"/>
    </row>
    <row r="1742" spans="4:4" x14ac:dyDescent="0.25">
      <c r="D1742" s="27"/>
    </row>
    <row r="1743" spans="4:4" x14ac:dyDescent="0.25">
      <c r="D1743" s="27"/>
    </row>
    <row r="1744" spans="4:4" x14ac:dyDescent="0.25">
      <c r="D1744" s="27"/>
    </row>
    <row r="1745" spans="4:4" x14ac:dyDescent="0.25">
      <c r="D1745" s="27"/>
    </row>
    <row r="1746" spans="4:4" x14ac:dyDescent="0.25">
      <c r="D1746" s="27"/>
    </row>
    <row r="1747" spans="4:4" x14ac:dyDescent="0.25">
      <c r="D1747" s="27"/>
    </row>
    <row r="1748" spans="4:4" x14ac:dyDescent="0.25">
      <c r="D1748" s="27"/>
    </row>
    <row r="1749" spans="4:4" x14ac:dyDescent="0.25">
      <c r="D1749" s="27"/>
    </row>
    <row r="1750" spans="4:4" x14ac:dyDescent="0.25">
      <c r="D1750" s="27"/>
    </row>
    <row r="1751" spans="4:4" x14ac:dyDescent="0.25">
      <c r="D1751" s="27"/>
    </row>
    <row r="1752" spans="4:4" x14ac:dyDescent="0.25">
      <c r="D1752" s="27"/>
    </row>
    <row r="1753" spans="4:4" x14ac:dyDescent="0.25">
      <c r="D1753" s="27"/>
    </row>
    <row r="1754" spans="4:4" x14ac:dyDescent="0.25">
      <c r="D1754" s="27"/>
    </row>
    <row r="1755" spans="4:4" x14ac:dyDescent="0.25">
      <c r="D1755" s="27"/>
    </row>
    <row r="1756" spans="4:4" x14ac:dyDescent="0.25">
      <c r="D1756" s="27"/>
    </row>
    <row r="1757" spans="4:4" x14ac:dyDescent="0.25">
      <c r="D1757" s="27"/>
    </row>
    <row r="1758" spans="4:4" x14ac:dyDescent="0.25">
      <c r="D1758" s="27"/>
    </row>
    <row r="1759" spans="4:4" x14ac:dyDescent="0.25">
      <c r="D1759" s="27"/>
    </row>
    <row r="1760" spans="4:4" x14ac:dyDescent="0.25">
      <c r="D1760" s="27"/>
    </row>
    <row r="1761" spans="4:4" x14ac:dyDescent="0.25">
      <c r="D1761" s="27"/>
    </row>
    <row r="1762" spans="4:4" x14ac:dyDescent="0.25">
      <c r="D1762" s="27"/>
    </row>
    <row r="1763" spans="4:4" x14ac:dyDescent="0.25">
      <c r="D1763" s="27"/>
    </row>
    <row r="1764" spans="4:4" x14ac:dyDescent="0.25">
      <c r="D1764" s="27"/>
    </row>
    <row r="1765" spans="4:4" x14ac:dyDescent="0.25">
      <c r="D1765" s="27"/>
    </row>
    <row r="1766" spans="4:4" x14ac:dyDescent="0.25">
      <c r="D1766" s="27"/>
    </row>
    <row r="1767" spans="4:4" x14ac:dyDescent="0.25">
      <c r="D1767" s="27"/>
    </row>
    <row r="1768" spans="4:4" x14ac:dyDescent="0.25">
      <c r="D1768" s="27"/>
    </row>
    <row r="1769" spans="4:4" x14ac:dyDescent="0.25">
      <c r="D1769" s="27"/>
    </row>
    <row r="1770" spans="4:4" x14ac:dyDescent="0.25">
      <c r="D1770" s="27"/>
    </row>
    <row r="1771" spans="4:4" x14ac:dyDescent="0.25">
      <c r="D1771" s="27"/>
    </row>
    <row r="1772" spans="4:4" x14ac:dyDescent="0.25">
      <c r="D1772" s="27"/>
    </row>
    <row r="1773" spans="4:4" x14ac:dyDescent="0.25">
      <c r="D1773" s="27"/>
    </row>
    <row r="1774" spans="4:4" x14ac:dyDescent="0.25">
      <c r="D1774" s="27"/>
    </row>
    <row r="1775" spans="4:4" x14ac:dyDescent="0.25">
      <c r="D1775" s="27"/>
    </row>
    <row r="1776" spans="4:4" x14ac:dyDescent="0.25">
      <c r="D1776" s="27"/>
    </row>
    <row r="1777" spans="4:4" x14ac:dyDescent="0.25">
      <c r="D1777" s="27"/>
    </row>
    <row r="1778" spans="4:4" x14ac:dyDescent="0.25">
      <c r="D1778" s="27"/>
    </row>
    <row r="1779" spans="4:4" x14ac:dyDescent="0.25">
      <c r="D1779" s="27"/>
    </row>
    <row r="1780" spans="4:4" x14ac:dyDescent="0.25">
      <c r="D1780" s="27"/>
    </row>
    <row r="1781" spans="4:4" x14ac:dyDescent="0.25">
      <c r="D1781" s="27"/>
    </row>
    <row r="1782" spans="4:4" x14ac:dyDescent="0.25">
      <c r="D1782" s="27"/>
    </row>
    <row r="1783" spans="4:4" x14ac:dyDescent="0.25">
      <c r="D1783" s="27"/>
    </row>
    <row r="1784" spans="4:4" x14ac:dyDescent="0.25">
      <c r="D1784" s="27"/>
    </row>
    <row r="1785" spans="4:4" x14ac:dyDescent="0.25">
      <c r="D1785" s="27"/>
    </row>
    <row r="1786" spans="4:4" x14ac:dyDescent="0.25">
      <c r="D1786" s="27"/>
    </row>
    <row r="1787" spans="4:4" x14ac:dyDescent="0.25">
      <c r="D1787" s="27"/>
    </row>
    <row r="1788" spans="4:4" x14ac:dyDescent="0.25">
      <c r="D1788" s="27"/>
    </row>
    <row r="1789" spans="4:4" x14ac:dyDescent="0.25">
      <c r="D1789" s="27"/>
    </row>
    <row r="1790" spans="4:4" x14ac:dyDescent="0.25">
      <c r="D1790" s="27"/>
    </row>
    <row r="1791" spans="4:4" x14ac:dyDescent="0.25">
      <c r="D1791" s="27"/>
    </row>
    <row r="1792" spans="4:4" x14ac:dyDescent="0.25">
      <c r="D1792" s="27"/>
    </row>
    <row r="1793" spans="4:4" x14ac:dyDescent="0.25">
      <c r="D1793" s="27"/>
    </row>
    <row r="1794" spans="4:4" x14ac:dyDescent="0.25">
      <c r="D1794" s="27"/>
    </row>
    <row r="1795" spans="4:4" x14ac:dyDescent="0.25">
      <c r="D1795" s="27"/>
    </row>
    <row r="1796" spans="4:4" x14ac:dyDescent="0.25">
      <c r="D1796" s="27"/>
    </row>
    <row r="1797" spans="4:4" x14ac:dyDescent="0.25">
      <c r="D1797" s="27"/>
    </row>
    <row r="1798" spans="4:4" x14ac:dyDescent="0.25">
      <c r="D1798" s="27"/>
    </row>
    <row r="1799" spans="4:4" x14ac:dyDescent="0.25">
      <c r="D1799" s="27"/>
    </row>
    <row r="1800" spans="4:4" x14ac:dyDescent="0.25">
      <c r="D1800" s="27"/>
    </row>
    <row r="1801" spans="4:4" x14ac:dyDescent="0.25">
      <c r="D1801" s="27"/>
    </row>
    <row r="1802" spans="4:4" x14ac:dyDescent="0.25">
      <c r="D1802" s="27"/>
    </row>
    <row r="1803" spans="4:4" x14ac:dyDescent="0.25">
      <c r="D1803" s="27"/>
    </row>
    <row r="1804" spans="4:4" x14ac:dyDescent="0.25">
      <c r="D1804" s="27"/>
    </row>
    <row r="1805" spans="4:4" x14ac:dyDescent="0.25">
      <c r="D1805" s="27"/>
    </row>
    <row r="1806" spans="4:4" x14ac:dyDescent="0.25">
      <c r="D1806" s="27"/>
    </row>
    <row r="1807" spans="4:4" x14ac:dyDescent="0.25">
      <c r="D1807" s="27"/>
    </row>
    <row r="1808" spans="4:4" x14ac:dyDescent="0.25">
      <c r="D1808" s="27"/>
    </row>
    <row r="1809" spans="4:4" x14ac:dyDescent="0.25">
      <c r="D1809" s="27"/>
    </row>
    <row r="1810" spans="4:4" x14ac:dyDescent="0.25">
      <c r="D1810" s="27"/>
    </row>
    <row r="1811" spans="4:4" x14ac:dyDescent="0.25">
      <c r="D1811" s="27"/>
    </row>
    <row r="1812" spans="4:4" x14ac:dyDescent="0.25">
      <c r="D1812" s="27"/>
    </row>
    <row r="1813" spans="4:4" x14ac:dyDescent="0.25">
      <c r="D1813" s="27"/>
    </row>
    <row r="1814" spans="4:4" x14ac:dyDescent="0.25">
      <c r="D1814" s="27"/>
    </row>
    <row r="1815" spans="4:4" x14ac:dyDescent="0.25">
      <c r="D1815" s="27"/>
    </row>
    <row r="1816" spans="4:4" x14ac:dyDescent="0.25">
      <c r="D1816" s="27"/>
    </row>
    <row r="1817" spans="4:4" x14ac:dyDescent="0.25">
      <c r="D1817" s="27"/>
    </row>
    <row r="1818" spans="4:4" x14ac:dyDescent="0.25">
      <c r="D1818" s="27"/>
    </row>
    <row r="1819" spans="4:4" x14ac:dyDescent="0.25">
      <c r="D1819" s="27"/>
    </row>
    <row r="1820" spans="4:4" x14ac:dyDescent="0.25">
      <c r="D1820" s="27"/>
    </row>
    <row r="1821" spans="4:4" x14ac:dyDescent="0.25">
      <c r="D1821" s="27"/>
    </row>
    <row r="1822" spans="4:4" x14ac:dyDescent="0.25">
      <c r="D1822" s="27"/>
    </row>
    <row r="1823" spans="4:4" x14ac:dyDescent="0.25">
      <c r="D1823" s="27"/>
    </row>
    <row r="1824" spans="4:4" x14ac:dyDescent="0.25">
      <c r="D1824" s="27"/>
    </row>
    <row r="1825" spans="4:4" x14ac:dyDescent="0.25">
      <c r="D1825" s="27"/>
    </row>
    <row r="1826" spans="4:4" x14ac:dyDescent="0.25">
      <c r="D1826" s="27"/>
    </row>
    <row r="1827" spans="4:4" x14ac:dyDescent="0.25">
      <c r="D1827" s="27"/>
    </row>
    <row r="1828" spans="4:4" x14ac:dyDescent="0.25">
      <c r="D1828" s="27"/>
    </row>
    <row r="1829" spans="4:4" x14ac:dyDescent="0.25">
      <c r="D1829" s="27"/>
    </row>
    <row r="1830" spans="4:4" x14ac:dyDescent="0.25">
      <c r="D1830" s="27"/>
    </row>
    <row r="1831" spans="4:4" x14ac:dyDescent="0.25">
      <c r="D1831" s="27"/>
    </row>
    <row r="1832" spans="4:4" x14ac:dyDescent="0.25">
      <c r="D1832" s="27"/>
    </row>
    <row r="1833" spans="4:4" x14ac:dyDescent="0.25">
      <c r="D1833" s="27"/>
    </row>
    <row r="1834" spans="4:4" x14ac:dyDescent="0.25">
      <c r="D1834" s="27"/>
    </row>
    <row r="1835" spans="4:4" x14ac:dyDescent="0.25">
      <c r="D1835" s="27"/>
    </row>
    <row r="1836" spans="4:4" x14ac:dyDescent="0.25">
      <c r="D1836" s="27"/>
    </row>
    <row r="1837" spans="4:4" x14ac:dyDescent="0.25">
      <c r="D1837" s="27"/>
    </row>
    <row r="1838" spans="4:4" x14ac:dyDescent="0.25">
      <c r="D1838" s="27"/>
    </row>
    <row r="1839" spans="4:4" x14ac:dyDescent="0.25">
      <c r="D1839" s="27"/>
    </row>
    <row r="1840" spans="4:4" x14ac:dyDescent="0.25">
      <c r="D1840" s="27"/>
    </row>
    <row r="1841" spans="4:4" x14ac:dyDescent="0.25">
      <c r="D1841" s="27"/>
    </row>
    <row r="1842" spans="4:4" x14ac:dyDescent="0.25">
      <c r="D1842" s="27"/>
    </row>
    <row r="1843" spans="4:4" x14ac:dyDescent="0.25">
      <c r="D1843" s="27"/>
    </row>
    <row r="1844" spans="4:4" x14ac:dyDescent="0.25">
      <c r="D1844" s="27"/>
    </row>
    <row r="1845" spans="4:4" x14ac:dyDescent="0.25">
      <c r="D1845" s="27"/>
    </row>
    <row r="1846" spans="4:4" x14ac:dyDescent="0.25">
      <c r="D1846" s="27"/>
    </row>
    <row r="1847" spans="4:4" x14ac:dyDescent="0.25">
      <c r="D1847" s="27"/>
    </row>
    <row r="1848" spans="4:4" x14ac:dyDescent="0.25">
      <c r="D1848" s="27"/>
    </row>
    <row r="1849" spans="4:4" x14ac:dyDescent="0.25">
      <c r="D1849" s="27"/>
    </row>
    <row r="1850" spans="4:4" x14ac:dyDescent="0.25">
      <c r="D1850" s="27"/>
    </row>
    <row r="1851" spans="4:4" x14ac:dyDescent="0.25">
      <c r="D1851" s="27"/>
    </row>
    <row r="1852" spans="4:4" x14ac:dyDescent="0.25">
      <c r="D1852" s="27"/>
    </row>
    <row r="1853" spans="4:4" x14ac:dyDescent="0.25">
      <c r="D1853" s="27"/>
    </row>
    <row r="1854" spans="4:4" x14ac:dyDescent="0.25">
      <c r="D1854" s="27"/>
    </row>
    <row r="1855" spans="4:4" x14ac:dyDescent="0.25">
      <c r="D1855" s="27"/>
    </row>
    <row r="1856" spans="4:4" x14ac:dyDescent="0.25">
      <c r="D1856" s="27"/>
    </row>
    <row r="1857" spans="4:4" x14ac:dyDescent="0.25">
      <c r="D1857" s="27"/>
    </row>
    <row r="1858" spans="4:4" x14ac:dyDescent="0.25">
      <c r="D1858" s="27"/>
    </row>
    <row r="1859" spans="4:4" x14ac:dyDescent="0.25">
      <c r="D1859" s="27"/>
    </row>
    <row r="1860" spans="4:4" x14ac:dyDescent="0.25">
      <c r="D1860" s="27"/>
    </row>
    <row r="1861" spans="4:4" x14ac:dyDescent="0.25">
      <c r="D1861" s="27"/>
    </row>
    <row r="1862" spans="4:4" x14ac:dyDescent="0.25">
      <c r="D1862" s="27"/>
    </row>
    <row r="1863" spans="4:4" x14ac:dyDescent="0.25">
      <c r="D1863" s="27"/>
    </row>
    <row r="1864" spans="4:4" x14ac:dyDescent="0.25">
      <c r="D1864" s="27"/>
    </row>
    <row r="1865" spans="4:4" x14ac:dyDescent="0.25">
      <c r="D1865" s="27"/>
    </row>
    <row r="1866" spans="4:4" x14ac:dyDescent="0.25">
      <c r="D1866" s="27"/>
    </row>
    <row r="1867" spans="4:4" x14ac:dyDescent="0.25">
      <c r="D1867" s="27"/>
    </row>
    <row r="1868" spans="4:4" x14ac:dyDescent="0.25">
      <c r="D1868" s="27"/>
    </row>
    <row r="1869" spans="4:4" x14ac:dyDescent="0.25">
      <c r="D1869" s="27"/>
    </row>
    <row r="1870" spans="4:4" x14ac:dyDescent="0.25">
      <c r="D1870" s="27"/>
    </row>
    <row r="1871" spans="4:4" x14ac:dyDescent="0.25">
      <c r="D1871" s="27"/>
    </row>
    <row r="1872" spans="4:4" x14ac:dyDescent="0.25">
      <c r="D1872" s="27"/>
    </row>
    <row r="1873" spans="4:4" x14ac:dyDescent="0.25">
      <c r="D1873" s="27"/>
    </row>
    <row r="1874" spans="4:4" x14ac:dyDescent="0.25">
      <c r="D1874" s="27"/>
    </row>
    <row r="1875" spans="4:4" x14ac:dyDescent="0.25">
      <c r="D1875" s="27"/>
    </row>
    <row r="1876" spans="4:4" x14ac:dyDescent="0.25">
      <c r="D1876" s="27"/>
    </row>
    <row r="1877" spans="4:4" x14ac:dyDescent="0.25">
      <c r="D1877" s="27"/>
    </row>
    <row r="1878" spans="4:4" x14ac:dyDescent="0.25">
      <c r="D1878" s="27"/>
    </row>
    <row r="1879" spans="4:4" x14ac:dyDescent="0.25">
      <c r="D1879" s="27"/>
    </row>
    <row r="1880" spans="4:4" x14ac:dyDescent="0.25">
      <c r="D1880" s="27"/>
    </row>
    <row r="1881" spans="4:4" x14ac:dyDescent="0.25">
      <c r="D1881" s="27"/>
    </row>
    <row r="1882" spans="4:4" x14ac:dyDescent="0.25">
      <c r="D1882" s="27"/>
    </row>
    <row r="1883" spans="4:4" x14ac:dyDescent="0.25">
      <c r="D1883" s="27"/>
    </row>
    <row r="1884" spans="4:4" x14ac:dyDescent="0.25">
      <c r="D1884" s="27"/>
    </row>
    <row r="1885" spans="4:4" x14ac:dyDescent="0.25">
      <c r="D1885" s="27"/>
    </row>
    <row r="1886" spans="4:4" x14ac:dyDescent="0.25">
      <c r="D1886" s="27"/>
    </row>
    <row r="1887" spans="4:4" x14ac:dyDescent="0.25">
      <c r="D1887" s="27"/>
    </row>
    <row r="1888" spans="4:4" x14ac:dyDescent="0.25">
      <c r="D1888" s="27"/>
    </row>
    <row r="1889" spans="4:4" x14ac:dyDescent="0.25">
      <c r="D1889" s="27"/>
    </row>
    <row r="1890" spans="4:4" x14ac:dyDescent="0.25">
      <c r="D1890" s="27"/>
    </row>
    <row r="1891" spans="4:4" x14ac:dyDescent="0.25">
      <c r="D1891" s="27"/>
    </row>
    <row r="1892" spans="4:4" x14ac:dyDescent="0.25">
      <c r="D1892" s="27"/>
    </row>
    <row r="1893" spans="4:4" x14ac:dyDescent="0.25">
      <c r="D1893" s="27"/>
    </row>
    <row r="1894" spans="4:4" x14ac:dyDescent="0.25">
      <c r="D1894" s="27"/>
    </row>
    <row r="1895" spans="4:4" x14ac:dyDescent="0.25">
      <c r="D1895" s="27"/>
    </row>
    <row r="1896" spans="4:4" x14ac:dyDescent="0.25">
      <c r="D1896" s="27"/>
    </row>
    <row r="1897" spans="4:4" x14ac:dyDescent="0.25">
      <c r="D1897" s="27"/>
    </row>
    <row r="1898" spans="4:4" x14ac:dyDescent="0.25">
      <c r="D1898" s="27"/>
    </row>
    <row r="1899" spans="4:4" x14ac:dyDescent="0.25">
      <c r="D1899" s="27"/>
    </row>
    <row r="1900" spans="4:4" x14ac:dyDescent="0.25">
      <c r="D1900" s="27"/>
    </row>
    <row r="1901" spans="4:4" x14ac:dyDescent="0.25">
      <c r="D1901" s="27"/>
    </row>
    <row r="1902" spans="4:4" x14ac:dyDescent="0.25">
      <c r="D1902" s="27"/>
    </row>
    <row r="1903" spans="4:4" x14ac:dyDescent="0.25">
      <c r="D1903" s="27"/>
    </row>
    <row r="1904" spans="4:4" x14ac:dyDescent="0.25">
      <c r="D1904" s="27"/>
    </row>
    <row r="1905" spans="4:4" x14ac:dyDescent="0.25">
      <c r="D1905" s="27"/>
    </row>
    <row r="1906" spans="4:4" x14ac:dyDescent="0.25">
      <c r="D1906" s="27"/>
    </row>
    <row r="1907" spans="4:4" x14ac:dyDescent="0.25">
      <c r="D1907" s="27"/>
    </row>
    <row r="1908" spans="4:4" x14ac:dyDescent="0.25">
      <c r="D1908" s="27"/>
    </row>
    <row r="1909" spans="4:4" x14ac:dyDescent="0.25">
      <c r="D1909" s="27"/>
    </row>
    <row r="1910" spans="4:4" x14ac:dyDescent="0.25">
      <c r="D1910" s="27"/>
    </row>
    <row r="1911" spans="4:4" x14ac:dyDescent="0.25">
      <c r="D1911" s="27"/>
    </row>
    <row r="1912" spans="4:4" x14ac:dyDescent="0.25">
      <c r="D1912" s="27"/>
    </row>
    <row r="1913" spans="4:4" x14ac:dyDescent="0.25">
      <c r="D1913" s="27"/>
    </row>
    <row r="1914" spans="4:4" x14ac:dyDescent="0.25">
      <c r="D1914" s="27"/>
    </row>
    <row r="1915" spans="4:4" x14ac:dyDescent="0.25">
      <c r="D1915" s="27"/>
    </row>
    <row r="1916" spans="4:4" x14ac:dyDescent="0.25">
      <c r="D1916" s="27"/>
    </row>
    <row r="1917" spans="4:4" x14ac:dyDescent="0.25">
      <c r="D1917" s="27"/>
    </row>
    <row r="1918" spans="4:4" x14ac:dyDescent="0.25">
      <c r="D1918" s="27"/>
    </row>
    <row r="1919" spans="4:4" x14ac:dyDescent="0.25">
      <c r="D1919" s="27"/>
    </row>
    <row r="1920" spans="4:4" x14ac:dyDescent="0.25">
      <c r="D1920" s="27"/>
    </row>
    <row r="1921" spans="4:4" x14ac:dyDescent="0.25">
      <c r="D1921" s="27"/>
    </row>
    <row r="1922" spans="4:4" x14ac:dyDescent="0.25">
      <c r="D1922" s="27"/>
    </row>
    <row r="1923" spans="4:4" x14ac:dyDescent="0.25">
      <c r="D1923" s="27"/>
    </row>
    <row r="1924" spans="4:4" x14ac:dyDescent="0.25">
      <c r="D1924" s="27"/>
    </row>
    <row r="1925" spans="4:4" x14ac:dyDescent="0.25">
      <c r="D1925" s="27"/>
    </row>
    <row r="1926" spans="4:4" x14ac:dyDescent="0.25">
      <c r="D1926" s="27"/>
    </row>
    <row r="1927" spans="4:4" x14ac:dyDescent="0.25">
      <c r="D1927" s="27"/>
    </row>
    <row r="1928" spans="4:4" x14ac:dyDescent="0.25">
      <c r="D1928" s="27"/>
    </row>
    <row r="1929" spans="4:4" x14ac:dyDescent="0.25">
      <c r="D1929" s="27"/>
    </row>
    <row r="1930" spans="4:4" x14ac:dyDescent="0.25">
      <c r="D1930" s="27"/>
    </row>
    <row r="1931" spans="4:4" x14ac:dyDescent="0.25">
      <c r="D1931" s="27"/>
    </row>
    <row r="1932" spans="4:4" x14ac:dyDescent="0.25">
      <c r="D1932" s="27"/>
    </row>
    <row r="1933" spans="4:4" x14ac:dyDescent="0.25">
      <c r="D1933" s="27"/>
    </row>
    <row r="1934" spans="4:4" x14ac:dyDescent="0.25">
      <c r="D1934" s="27"/>
    </row>
    <row r="1935" spans="4:4" x14ac:dyDescent="0.25">
      <c r="D1935" s="27"/>
    </row>
    <row r="1936" spans="4:4" x14ac:dyDescent="0.25">
      <c r="D1936" s="27"/>
    </row>
    <row r="1937" spans="4:4" x14ac:dyDescent="0.25">
      <c r="D1937" s="27"/>
    </row>
    <row r="1938" spans="4:4" x14ac:dyDescent="0.25">
      <c r="D1938" s="27"/>
    </row>
    <row r="1939" spans="4:4" x14ac:dyDescent="0.25">
      <c r="D1939" s="27"/>
    </row>
    <row r="1940" spans="4:4" x14ac:dyDescent="0.25">
      <c r="D1940" s="27"/>
    </row>
    <row r="1941" spans="4:4" x14ac:dyDescent="0.25">
      <c r="D1941" s="27"/>
    </row>
    <row r="1942" spans="4:4" x14ac:dyDescent="0.25">
      <c r="D1942" s="27"/>
    </row>
    <row r="1943" spans="4:4" x14ac:dyDescent="0.25">
      <c r="D1943" s="27"/>
    </row>
    <row r="1944" spans="4:4" x14ac:dyDescent="0.25">
      <c r="D1944" s="27"/>
    </row>
    <row r="1945" spans="4:4" x14ac:dyDescent="0.25">
      <c r="D1945" s="27"/>
    </row>
    <row r="1946" spans="4:4" x14ac:dyDescent="0.25">
      <c r="D1946" s="27"/>
    </row>
    <row r="1947" spans="4:4" x14ac:dyDescent="0.25">
      <c r="D1947" s="27"/>
    </row>
    <row r="1948" spans="4:4" x14ac:dyDescent="0.25">
      <c r="D1948" s="27"/>
    </row>
    <row r="1949" spans="4:4" x14ac:dyDescent="0.25">
      <c r="D1949" s="27"/>
    </row>
    <row r="1950" spans="4:4" x14ac:dyDescent="0.25">
      <c r="D1950" s="27"/>
    </row>
    <row r="1951" spans="4:4" x14ac:dyDescent="0.25">
      <c r="D1951" s="27"/>
    </row>
    <row r="1952" spans="4:4" x14ac:dyDescent="0.25">
      <c r="D1952" s="27"/>
    </row>
    <row r="1953" spans="4:4" x14ac:dyDescent="0.25">
      <c r="D1953" s="27"/>
    </row>
    <row r="1954" spans="4:4" x14ac:dyDescent="0.25">
      <c r="D1954" s="27"/>
    </row>
    <row r="1955" spans="4:4" x14ac:dyDescent="0.25">
      <c r="D1955" s="27"/>
    </row>
    <row r="1956" spans="4:4" x14ac:dyDescent="0.25">
      <c r="D1956" s="27"/>
    </row>
    <row r="1957" spans="4:4" x14ac:dyDescent="0.25">
      <c r="D1957" s="27"/>
    </row>
    <row r="1958" spans="4:4" x14ac:dyDescent="0.25">
      <c r="D1958" s="27"/>
    </row>
    <row r="1959" spans="4:4" x14ac:dyDescent="0.25">
      <c r="D1959" s="27"/>
    </row>
    <row r="1960" spans="4:4" x14ac:dyDescent="0.25">
      <c r="D1960" s="27"/>
    </row>
    <row r="1961" spans="4:4" x14ac:dyDescent="0.25">
      <c r="D1961" s="27"/>
    </row>
    <row r="1962" spans="4:4" x14ac:dyDescent="0.25">
      <c r="D1962" s="27"/>
    </row>
    <row r="1963" spans="4:4" x14ac:dyDescent="0.25">
      <c r="D1963" s="27"/>
    </row>
    <row r="1964" spans="4:4" x14ac:dyDescent="0.25">
      <c r="D1964" s="27"/>
    </row>
    <row r="1965" spans="4:4" x14ac:dyDescent="0.25">
      <c r="D1965" s="27"/>
    </row>
    <row r="1966" spans="4:4" x14ac:dyDescent="0.25">
      <c r="D1966" s="27"/>
    </row>
    <row r="1967" spans="4:4" x14ac:dyDescent="0.25">
      <c r="D1967" s="27"/>
    </row>
    <row r="1968" spans="4:4" x14ac:dyDescent="0.25">
      <c r="D1968" s="27"/>
    </row>
    <row r="1969" spans="4:4" x14ac:dyDescent="0.25">
      <c r="D1969" s="27"/>
    </row>
    <row r="1970" spans="4:4" x14ac:dyDescent="0.25">
      <c r="D1970" s="27"/>
    </row>
    <row r="1971" spans="4:4" x14ac:dyDescent="0.25">
      <c r="D1971" s="27"/>
    </row>
    <row r="1972" spans="4:4" x14ac:dyDescent="0.25">
      <c r="D1972" s="27"/>
    </row>
    <row r="1973" spans="4:4" x14ac:dyDescent="0.25">
      <c r="D1973" s="27"/>
    </row>
    <row r="1974" spans="4:4" x14ac:dyDescent="0.25">
      <c r="D1974" s="27"/>
    </row>
    <row r="1975" spans="4:4" x14ac:dyDescent="0.25">
      <c r="D1975" s="27"/>
    </row>
    <row r="1976" spans="4:4" x14ac:dyDescent="0.25">
      <c r="D1976" s="27"/>
    </row>
    <row r="1977" spans="4:4" x14ac:dyDescent="0.25">
      <c r="D1977" s="27"/>
    </row>
    <row r="1978" spans="4:4" x14ac:dyDescent="0.25">
      <c r="D1978" s="27"/>
    </row>
    <row r="1979" spans="4:4" x14ac:dyDescent="0.25">
      <c r="D1979" s="27"/>
    </row>
    <row r="1980" spans="4:4" x14ac:dyDescent="0.25">
      <c r="D1980" s="27"/>
    </row>
    <row r="1981" spans="4:4" x14ac:dyDescent="0.25">
      <c r="D1981" s="27"/>
    </row>
    <row r="1982" spans="4:4" x14ac:dyDescent="0.25">
      <c r="D1982" s="27"/>
    </row>
    <row r="1983" spans="4:4" x14ac:dyDescent="0.25">
      <c r="D1983" s="27"/>
    </row>
    <row r="1984" spans="4:4" x14ac:dyDescent="0.25">
      <c r="D1984" s="27"/>
    </row>
    <row r="1985" spans="4:4" x14ac:dyDescent="0.25">
      <c r="D1985" s="27"/>
    </row>
    <row r="1986" spans="4:4" x14ac:dyDescent="0.25">
      <c r="D1986" s="27"/>
    </row>
    <row r="1987" spans="4:4" x14ac:dyDescent="0.25">
      <c r="D1987" s="27"/>
    </row>
    <row r="1988" spans="4:4" x14ac:dyDescent="0.25">
      <c r="D1988" s="27"/>
    </row>
    <row r="1989" spans="4:4" x14ac:dyDescent="0.25">
      <c r="D1989" s="27"/>
    </row>
    <row r="1990" spans="4:4" x14ac:dyDescent="0.25">
      <c r="D1990" s="27"/>
    </row>
    <row r="1991" spans="4:4" x14ac:dyDescent="0.25">
      <c r="D1991" s="27"/>
    </row>
    <row r="1992" spans="4:4" x14ac:dyDescent="0.25">
      <c r="D1992" s="27"/>
    </row>
    <row r="1993" spans="4:4" x14ac:dyDescent="0.25">
      <c r="D1993" s="27"/>
    </row>
    <row r="1994" spans="4:4" x14ac:dyDescent="0.25">
      <c r="D1994" s="27"/>
    </row>
    <row r="1995" spans="4:4" x14ac:dyDescent="0.25">
      <c r="D1995" s="27"/>
    </row>
    <row r="1996" spans="4:4" x14ac:dyDescent="0.25">
      <c r="D1996" s="27"/>
    </row>
    <row r="1997" spans="4:4" x14ac:dyDescent="0.25">
      <c r="D1997" s="27"/>
    </row>
    <row r="1998" spans="4:4" x14ac:dyDescent="0.25">
      <c r="D1998" s="27"/>
    </row>
    <row r="1999" spans="4:4" x14ac:dyDescent="0.25">
      <c r="D1999" s="27"/>
    </row>
    <row r="2000" spans="4:4" x14ac:dyDescent="0.25">
      <c r="D2000" s="27"/>
    </row>
    <row r="2001" spans="4:4" x14ac:dyDescent="0.25">
      <c r="D2001" s="27"/>
    </row>
    <row r="2002" spans="4:4" x14ac:dyDescent="0.25">
      <c r="D2002" s="27"/>
    </row>
    <row r="2003" spans="4:4" x14ac:dyDescent="0.25">
      <c r="D2003" s="27"/>
    </row>
    <row r="2004" spans="4:4" x14ac:dyDescent="0.25">
      <c r="D2004" s="27"/>
    </row>
    <row r="2005" spans="4:4" x14ac:dyDescent="0.25">
      <c r="D2005" s="27"/>
    </row>
    <row r="2006" spans="4:4" x14ac:dyDescent="0.25">
      <c r="D2006" s="27"/>
    </row>
    <row r="2007" spans="4:4" x14ac:dyDescent="0.25">
      <c r="D2007" s="27"/>
    </row>
    <row r="2008" spans="4:4" x14ac:dyDescent="0.25">
      <c r="D2008" s="27"/>
    </row>
    <row r="2009" spans="4:4" x14ac:dyDescent="0.25">
      <c r="D2009" s="27"/>
    </row>
    <row r="2010" spans="4:4" x14ac:dyDescent="0.25">
      <c r="D2010" s="27"/>
    </row>
    <row r="2011" spans="4:4" x14ac:dyDescent="0.25">
      <c r="D2011" s="27"/>
    </row>
    <row r="2012" spans="4:4" x14ac:dyDescent="0.25">
      <c r="D2012" s="27"/>
    </row>
    <row r="2013" spans="4:4" x14ac:dyDescent="0.25">
      <c r="D2013" s="27"/>
    </row>
    <row r="2014" spans="4:4" x14ac:dyDescent="0.25">
      <c r="D2014" s="27"/>
    </row>
    <row r="2015" spans="4:4" x14ac:dyDescent="0.25">
      <c r="D2015" s="27"/>
    </row>
    <row r="2016" spans="4:4" x14ac:dyDescent="0.25">
      <c r="D2016" s="27"/>
    </row>
    <row r="2017" spans="4:4" x14ac:dyDescent="0.25">
      <c r="D2017" s="27"/>
    </row>
    <row r="2018" spans="4:4" x14ac:dyDescent="0.25">
      <c r="D2018" s="27"/>
    </row>
    <row r="2019" spans="4:4" x14ac:dyDescent="0.25">
      <c r="D2019" s="27"/>
    </row>
    <row r="2020" spans="4:4" x14ac:dyDescent="0.25">
      <c r="D2020" s="27"/>
    </row>
    <row r="2021" spans="4:4" x14ac:dyDescent="0.25">
      <c r="D2021" s="27"/>
    </row>
    <row r="2022" spans="4:4" x14ac:dyDescent="0.25">
      <c r="D2022" s="27"/>
    </row>
    <row r="2023" spans="4:4" x14ac:dyDescent="0.25">
      <c r="D2023" s="27"/>
    </row>
    <row r="2024" spans="4:4" x14ac:dyDescent="0.25">
      <c r="D2024" s="27"/>
    </row>
    <row r="2025" spans="4:4" x14ac:dyDescent="0.25">
      <c r="D2025" s="27"/>
    </row>
    <row r="2026" spans="4:4" x14ac:dyDescent="0.25">
      <c r="D2026" s="27"/>
    </row>
    <row r="2027" spans="4:4" x14ac:dyDescent="0.25">
      <c r="D2027" s="27"/>
    </row>
    <row r="2028" spans="4:4" x14ac:dyDescent="0.25">
      <c r="D2028" s="27"/>
    </row>
    <row r="2029" spans="4:4" x14ac:dyDescent="0.25">
      <c r="D2029" s="27"/>
    </row>
    <row r="2030" spans="4:4" x14ac:dyDescent="0.25">
      <c r="D2030" s="27"/>
    </row>
    <row r="2031" spans="4:4" x14ac:dyDescent="0.25">
      <c r="D2031" s="27"/>
    </row>
    <row r="2032" spans="4:4" x14ac:dyDescent="0.25">
      <c r="D2032" s="27"/>
    </row>
    <row r="2033" spans="4:4" x14ac:dyDescent="0.25">
      <c r="D2033" s="27"/>
    </row>
    <row r="2034" spans="4:4" x14ac:dyDescent="0.25">
      <c r="D2034" s="27"/>
    </row>
    <row r="2035" spans="4:4" x14ac:dyDescent="0.25">
      <c r="D2035" s="27"/>
    </row>
    <row r="2036" spans="4:4" x14ac:dyDescent="0.25">
      <c r="D2036" s="27"/>
    </row>
    <row r="2037" spans="4:4" x14ac:dyDescent="0.25">
      <c r="D2037" s="27"/>
    </row>
    <row r="2038" spans="4:4" x14ac:dyDescent="0.25">
      <c r="D2038" s="27"/>
    </row>
    <row r="2039" spans="4:4" x14ac:dyDescent="0.25">
      <c r="D2039" s="27"/>
    </row>
    <row r="2040" spans="4:4" x14ac:dyDescent="0.25">
      <c r="D2040" s="27"/>
    </row>
    <row r="2041" spans="4:4" x14ac:dyDescent="0.25">
      <c r="D2041" s="27"/>
    </row>
    <row r="2042" spans="4:4" x14ac:dyDescent="0.25">
      <c r="D2042" s="27"/>
    </row>
    <row r="2043" spans="4:4" x14ac:dyDescent="0.25">
      <c r="D2043" s="27"/>
    </row>
    <row r="2044" spans="4:4" x14ac:dyDescent="0.25">
      <c r="D2044" s="27"/>
    </row>
    <row r="2045" spans="4:4" x14ac:dyDescent="0.25">
      <c r="D2045" s="27"/>
    </row>
    <row r="2046" spans="4:4" x14ac:dyDescent="0.25">
      <c r="D2046" s="27"/>
    </row>
    <row r="2047" spans="4:4" x14ac:dyDescent="0.25">
      <c r="D2047" s="27"/>
    </row>
    <row r="2048" spans="4:4" x14ac:dyDescent="0.25">
      <c r="D2048" s="27"/>
    </row>
    <row r="2049" spans="4:4" x14ac:dyDescent="0.25">
      <c r="D2049" s="27"/>
    </row>
    <row r="2050" spans="4:4" x14ac:dyDescent="0.25">
      <c r="D2050" s="27"/>
    </row>
    <row r="2051" spans="4:4" x14ac:dyDescent="0.25">
      <c r="D2051" s="27"/>
    </row>
    <row r="2052" spans="4:4" x14ac:dyDescent="0.25">
      <c r="D2052" s="27"/>
    </row>
    <row r="2053" spans="4:4" x14ac:dyDescent="0.25">
      <c r="D2053" s="27"/>
    </row>
    <row r="2054" spans="4:4" x14ac:dyDescent="0.25">
      <c r="D2054" s="27"/>
    </row>
    <row r="2055" spans="4:4" x14ac:dyDescent="0.25">
      <c r="D2055" s="27"/>
    </row>
    <row r="2056" spans="4:4" x14ac:dyDescent="0.25">
      <c r="D2056" s="27"/>
    </row>
    <row r="2057" spans="4:4" x14ac:dyDescent="0.25">
      <c r="D2057" s="27"/>
    </row>
    <row r="2058" spans="4:4" x14ac:dyDescent="0.25">
      <c r="D2058" s="27"/>
    </row>
    <row r="2059" spans="4:4" x14ac:dyDescent="0.25">
      <c r="D2059" s="27"/>
    </row>
    <row r="2060" spans="4:4" x14ac:dyDescent="0.25">
      <c r="D2060" s="27"/>
    </row>
    <row r="2061" spans="4:4" x14ac:dyDescent="0.25">
      <c r="D2061" s="27"/>
    </row>
    <row r="2062" spans="4:4" x14ac:dyDescent="0.25">
      <c r="D2062" s="27"/>
    </row>
    <row r="2063" spans="4:4" x14ac:dyDescent="0.25">
      <c r="D2063" s="27"/>
    </row>
    <row r="2064" spans="4:4" x14ac:dyDescent="0.25">
      <c r="D2064" s="27"/>
    </row>
    <row r="2065" spans="4:4" x14ac:dyDescent="0.25">
      <c r="D2065" s="27"/>
    </row>
    <row r="2066" spans="4:4" x14ac:dyDescent="0.25">
      <c r="D2066" s="27"/>
    </row>
    <row r="2067" spans="4:4" x14ac:dyDescent="0.25">
      <c r="D2067" s="27"/>
    </row>
    <row r="2068" spans="4:4" x14ac:dyDescent="0.25">
      <c r="D2068" s="27"/>
    </row>
    <row r="2069" spans="4:4" x14ac:dyDescent="0.25">
      <c r="D2069" s="27"/>
    </row>
    <row r="2070" spans="4:4" x14ac:dyDescent="0.25">
      <c r="D2070" s="27"/>
    </row>
    <row r="2071" spans="4:4" x14ac:dyDescent="0.25">
      <c r="D2071" s="27"/>
    </row>
    <row r="2072" spans="4:4" x14ac:dyDescent="0.25">
      <c r="D2072" s="27"/>
    </row>
    <row r="2073" spans="4:4" x14ac:dyDescent="0.25">
      <c r="D2073" s="27"/>
    </row>
    <row r="2074" spans="4:4" x14ac:dyDescent="0.25">
      <c r="D2074" s="27"/>
    </row>
    <row r="2075" spans="4:4" x14ac:dyDescent="0.25">
      <c r="D2075" s="27"/>
    </row>
    <row r="2076" spans="4:4" x14ac:dyDescent="0.25">
      <c r="D2076" s="27"/>
    </row>
    <row r="2077" spans="4:4" x14ac:dyDescent="0.25">
      <c r="D2077" s="27"/>
    </row>
    <row r="2078" spans="4:4" x14ac:dyDescent="0.25">
      <c r="D2078" s="27"/>
    </row>
    <row r="2079" spans="4:4" x14ac:dyDescent="0.25">
      <c r="D2079" s="27"/>
    </row>
    <row r="2080" spans="4:4" x14ac:dyDescent="0.25">
      <c r="D2080" s="27"/>
    </row>
    <row r="2081" spans="4:4" x14ac:dyDescent="0.25">
      <c r="D2081" s="27"/>
    </row>
    <row r="2082" spans="4:4" x14ac:dyDescent="0.25">
      <c r="D2082" s="27"/>
    </row>
    <row r="2083" spans="4:4" x14ac:dyDescent="0.25">
      <c r="D2083" s="27"/>
    </row>
    <row r="2084" spans="4:4" x14ac:dyDescent="0.25">
      <c r="D2084" s="27"/>
    </row>
    <row r="2085" spans="4:4" x14ac:dyDescent="0.25">
      <c r="D2085" s="27"/>
    </row>
    <row r="2086" spans="4:4" x14ac:dyDescent="0.25">
      <c r="D2086" s="27"/>
    </row>
    <row r="2087" spans="4:4" x14ac:dyDescent="0.25">
      <c r="D2087" s="27"/>
    </row>
    <row r="2088" spans="4:4" x14ac:dyDescent="0.25">
      <c r="D2088" s="27"/>
    </row>
    <row r="2089" spans="4:4" x14ac:dyDescent="0.25">
      <c r="D2089" s="27"/>
    </row>
    <row r="2090" spans="4:4" x14ac:dyDescent="0.25">
      <c r="D2090" s="27"/>
    </row>
    <row r="2091" spans="4:4" x14ac:dyDescent="0.25">
      <c r="D2091" s="27"/>
    </row>
    <row r="2092" spans="4:4" x14ac:dyDescent="0.25">
      <c r="D2092" s="27"/>
    </row>
    <row r="2093" spans="4:4" x14ac:dyDescent="0.25">
      <c r="D2093" s="27"/>
    </row>
    <row r="2094" spans="4:4" x14ac:dyDescent="0.25">
      <c r="D2094" s="27"/>
    </row>
    <row r="2095" spans="4:4" x14ac:dyDescent="0.25">
      <c r="D2095" s="27"/>
    </row>
    <row r="2096" spans="4:4" x14ac:dyDescent="0.25">
      <c r="D2096" s="27"/>
    </row>
    <row r="2097" spans="4:4" x14ac:dyDescent="0.25">
      <c r="D2097" s="27"/>
    </row>
    <row r="2098" spans="4:4" x14ac:dyDescent="0.25">
      <c r="D2098" s="27"/>
    </row>
    <row r="2099" spans="4:4" x14ac:dyDescent="0.25">
      <c r="D2099" s="27"/>
    </row>
    <row r="2100" spans="4:4" x14ac:dyDescent="0.25">
      <c r="D2100" s="27"/>
    </row>
    <row r="2101" spans="4:4" x14ac:dyDescent="0.25">
      <c r="D2101" s="27"/>
    </row>
    <row r="2102" spans="4:4" x14ac:dyDescent="0.25">
      <c r="D2102" s="27"/>
    </row>
    <row r="2103" spans="4:4" x14ac:dyDescent="0.25">
      <c r="D2103" s="27"/>
    </row>
    <row r="2104" spans="4:4" x14ac:dyDescent="0.25">
      <c r="D2104" s="27"/>
    </row>
    <row r="2105" spans="4:4" x14ac:dyDescent="0.25">
      <c r="D2105" s="27"/>
    </row>
    <row r="2106" spans="4:4" x14ac:dyDescent="0.25">
      <c r="D2106" s="27"/>
    </row>
    <row r="2107" spans="4:4" x14ac:dyDescent="0.25">
      <c r="D2107" s="27"/>
    </row>
    <row r="2108" spans="4:4" x14ac:dyDescent="0.25">
      <c r="D2108" s="27"/>
    </row>
    <row r="2109" spans="4:4" x14ac:dyDescent="0.25">
      <c r="D2109" s="27"/>
    </row>
    <row r="2110" spans="4:4" x14ac:dyDescent="0.25">
      <c r="D2110" s="27"/>
    </row>
    <row r="2111" spans="4:4" x14ac:dyDescent="0.25">
      <c r="D2111" s="27"/>
    </row>
    <row r="2112" spans="4:4" x14ac:dyDescent="0.25">
      <c r="D2112" s="27"/>
    </row>
    <row r="2113" spans="4:4" x14ac:dyDescent="0.25">
      <c r="D2113" s="27"/>
    </row>
    <row r="2114" spans="4:4" x14ac:dyDescent="0.25">
      <c r="D2114" s="27"/>
    </row>
    <row r="2115" spans="4:4" x14ac:dyDescent="0.25">
      <c r="D2115" s="27"/>
    </row>
    <row r="2116" spans="4:4" x14ac:dyDescent="0.25">
      <c r="D2116" s="27"/>
    </row>
    <row r="2117" spans="4:4" x14ac:dyDescent="0.25">
      <c r="D2117" s="27"/>
    </row>
    <row r="2118" spans="4:4" x14ac:dyDescent="0.25">
      <c r="D2118" s="27"/>
    </row>
    <row r="2119" spans="4:4" x14ac:dyDescent="0.25">
      <c r="D2119" s="27"/>
    </row>
    <row r="2120" spans="4:4" x14ac:dyDescent="0.25">
      <c r="D2120" s="27"/>
    </row>
    <row r="2121" spans="4:4" x14ac:dyDescent="0.25">
      <c r="D2121" s="27"/>
    </row>
    <row r="2122" spans="4:4" x14ac:dyDescent="0.25">
      <c r="D2122" s="27"/>
    </row>
    <row r="2123" spans="4:4" x14ac:dyDescent="0.25">
      <c r="D2123" s="27"/>
    </row>
    <row r="2124" spans="4:4" x14ac:dyDescent="0.25">
      <c r="D2124" s="27"/>
    </row>
    <row r="2125" spans="4:4" x14ac:dyDescent="0.25">
      <c r="D2125" s="27"/>
    </row>
    <row r="2126" spans="4:4" x14ac:dyDescent="0.25">
      <c r="D2126" s="27"/>
    </row>
    <row r="2127" spans="4:4" x14ac:dyDescent="0.25">
      <c r="D2127" s="27"/>
    </row>
    <row r="2128" spans="4:4" x14ac:dyDescent="0.25">
      <c r="D2128" s="27"/>
    </row>
    <row r="2129" spans="4:4" x14ac:dyDescent="0.25">
      <c r="D2129" s="27"/>
    </row>
    <row r="2130" spans="4:4" x14ac:dyDescent="0.25">
      <c r="D2130" s="27"/>
    </row>
    <row r="2131" spans="4:4" x14ac:dyDescent="0.25">
      <c r="D2131" s="27"/>
    </row>
    <row r="2132" spans="4:4" x14ac:dyDescent="0.25">
      <c r="D2132" s="27"/>
    </row>
    <row r="2133" spans="4:4" x14ac:dyDescent="0.25">
      <c r="D2133" s="27"/>
    </row>
    <row r="2134" spans="4:4" x14ac:dyDescent="0.25">
      <c r="D2134" s="27"/>
    </row>
    <row r="2135" spans="4:4" x14ac:dyDescent="0.25">
      <c r="D2135" s="27"/>
    </row>
    <row r="2136" spans="4:4" x14ac:dyDescent="0.25">
      <c r="D2136" s="27"/>
    </row>
    <row r="2137" spans="4:4" x14ac:dyDescent="0.25">
      <c r="D2137" s="27"/>
    </row>
    <row r="2138" spans="4:4" x14ac:dyDescent="0.25">
      <c r="D2138" s="27"/>
    </row>
    <row r="2139" spans="4:4" x14ac:dyDescent="0.25">
      <c r="D2139" s="27"/>
    </row>
    <row r="2140" spans="4:4" x14ac:dyDescent="0.25">
      <c r="D2140" s="27"/>
    </row>
    <row r="2141" spans="4:4" x14ac:dyDescent="0.25">
      <c r="D2141" s="27"/>
    </row>
    <row r="2142" spans="4:4" x14ac:dyDescent="0.25">
      <c r="D2142" s="27"/>
    </row>
    <row r="2143" spans="4:4" x14ac:dyDescent="0.25">
      <c r="D2143" s="27"/>
    </row>
    <row r="2144" spans="4:4" x14ac:dyDescent="0.25">
      <c r="D2144" s="27"/>
    </row>
    <row r="2145" spans="4:4" x14ac:dyDescent="0.25">
      <c r="D2145" s="27"/>
    </row>
    <row r="2146" spans="4:4" x14ac:dyDescent="0.25">
      <c r="D2146" s="27"/>
    </row>
    <row r="2147" spans="4:4" x14ac:dyDescent="0.25">
      <c r="D2147" s="27"/>
    </row>
    <row r="2148" spans="4:4" x14ac:dyDescent="0.25">
      <c r="D2148" s="27"/>
    </row>
    <row r="2149" spans="4:4" x14ac:dyDescent="0.25">
      <c r="D2149" s="27"/>
    </row>
    <row r="2150" spans="4:4" x14ac:dyDescent="0.25">
      <c r="D2150" s="27"/>
    </row>
    <row r="2151" spans="4:4" x14ac:dyDescent="0.25">
      <c r="D2151" s="27"/>
    </row>
    <row r="2152" spans="4:4" x14ac:dyDescent="0.25">
      <c r="D2152" s="27"/>
    </row>
    <row r="2153" spans="4:4" x14ac:dyDescent="0.25">
      <c r="D2153" s="27"/>
    </row>
    <row r="2154" spans="4:4" x14ac:dyDescent="0.25">
      <c r="D2154" s="27"/>
    </row>
    <row r="2155" spans="4:4" x14ac:dyDescent="0.25">
      <c r="D2155" s="27"/>
    </row>
    <row r="2156" spans="4:4" x14ac:dyDescent="0.25">
      <c r="D2156" s="27"/>
    </row>
    <row r="2157" spans="4:4" x14ac:dyDescent="0.25">
      <c r="D2157" s="27"/>
    </row>
    <row r="2158" spans="4:4" x14ac:dyDescent="0.25">
      <c r="D2158" s="27"/>
    </row>
    <row r="2159" spans="4:4" x14ac:dyDescent="0.25">
      <c r="D2159" s="27"/>
    </row>
    <row r="2160" spans="4:4" x14ac:dyDescent="0.25">
      <c r="D2160" s="27"/>
    </row>
    <row r="2161" spans="4:4" x14ac:dyDescent="0.25">
      <c r="D2161" s="27"/>
    </row>
    <row r="2162" spans="4:4" x14ac:dyDescent="0.25">
      <c r="D2162" s="27"/>
    </row>
    <row r="2163" spans="4:4" x14ac:dyDescent="0.25">
      <c r="D2163" s="27"/>
    </row>
    <row r="2164" spans="4:4" x14ac:dyDescent="0.25">
      <c r="D2164" s="27"/>
    </row>
    <row r="2165" spans="4:4" x14ac:dyDescent="0.25">
      <c r="D2165" s="27"/>
    </row>
    <row r="2166" spans="4:4" x14ac:dyDescent="0.25">
      <c r="D2166" s="27"/>
    </row>
    <row r="2167" spans="4:4" x14ac:dyDescent="0.25">
      <c r="D2167" s="27"/>
    </row>
    <row r="2168" spans="4:4" x14ac:dyDescent="0.25">
      <c r="D2168" s="27"/>
    </row>
    <row r="2169" spans="4:4" x14ac:dyDescent="0.25">
      <c r="D2169" s="27"/>
    </row>
    <row r="2170" spans="4:4" x14ac:dyDescent="0.25">
      <c r="D2170" s="27"/>
    </row>
    <row r="2171" spans="4:4" x14ac:dyDescent="0.25">
      <c r="D2171" s="27"/>
    </row>
    <row r="2172" spans="4:4" x14ac:dyDescent="0.25">
      <c r="D2172" s="27"/>
    </row>
    <row r="2173" spans="4:4" x14ac:dyDescent="0.25">
      <c r="D2173" s="27"/>
    </row>
    <row r="2174" spans="4:4" x14ac:dyDescent="0.25">
      <c r="D2174" s="27"/>
    </row>
    <row r="2175" spans="4:4" x14ac:dyDescent="0.25">
      <c r="D2175" s="27"/>
    </row>
    <row r="2176" spans="4:4" x14ac:dyDescent="0.25">
      <c r="D2176" s="27"/>
    </row>
    <row r="2177" spans="4:4" x14ac:dyDescent="0.25">
      <c r="D2177" s="27"/>
    </row>
    <row r="2178" spans="4:4" x14ac:dyDescent="0.25">
      <c r="D2178" s="27"/>
    </row>
    <row r="2179" spans="4:4" x14ac:dyDescent="0.25">
      <c r="D2179" s="27"/>
    </row>
    <row r="2180" spans="4:4" x14ac:dyDescent="0.25">
      <c r="D2180" s="27"/>
    </row>
    <row r="2181" spans="4:4" x14ac:dyDescent="0.25">
      <c r="D2181" s="27"/>
    </row>
    <row r="2182" spans="4:4" x14ac:dyDescent="0.25">
      <c r="D2182" s="27"/>
    </row>
    <row r="2183" spans="4:4" x14ac:dyDescent="0.25">
      <c r="D2183" s="27"/>
    </row>
    <row r="2184" spans="4:4" x14ac:dyDescent="0.25">
      <c r="D2184" s="27"/>
    </row>
    <row r="2185" spans="4:4" x14ac:dyDescent="0.25">
      <c r="D2185" s="27"/>
    </row>
    <row r="2186" spans="4:4" x14ac:dyDescent="0.25">
      <c r="D2186" s="27"/>
    </row>
    <row r="2187" spans="4:4" x14ac:dyDescent="0.25">
      <c r="D2187" s="27"/>
    </row>
    <row r="2188" spans="4:4" x14ac:dyDescent="0.25">
      <c r="D2188" s="27"/>
    </row>
    <row r="2189" spans="4:4" x14ac:dyDescent="0.25">
      <c r="D2189" s="27"/>
    </row>
    <row r="2190" spans="4:4" x14ac:dyDescent="0.25">
      <c r="D2190" s="27"/>
    </row>
    <row r="2191" spans="4:4" x14ac:dyDescent="0.25">
      <c r="D2191" s="27"/>
    </row>
    <row r="2192" spans="4:4" x14ac:dyDescent="0.25">
      <c r="D2192" s="27"/>
    </row>
    <row r="2193" spans="4:4" x14ac:dyDescent="0.25">
      <c r="D2193" s="27"/>
    </row>
    <row r="2194" spans="4:4" x14ac:dyDescent="0.25">
      <c r="D2194" s="27"/>
    </row>
    <row r="2195" spans="4:4" x14ac:dyDescent="0.25">
      <c r="D2195" s="27"/>
    </row>
    <row r="2196" spans="4:4" x14ac:dyDescent="0.25">
      <c r="D2196" s="27"/>
    </row>
    <row r="2197" spans="4:4" x14ac:dyDescent="0.25">
      <c r="D2197" s="27"/>
    </row>
    <row r="2198" spans="4:4" x14ac:dyDescent="0.25">
      <c r="D2198" s="27"/>
    </row>
    <row r="2199" spans="4:4" x14ac:dyDescent="0.25">
      <c r="D2199" s="27"/>
    </row>
    <row r="2200" spans="4:4" x14ac:dyDescent="0.25">
      <c r="D2200" s="27"/>
    </row>
    <row r="2201" spans="4:4" x14ac:dyDescent="0.25">
      <c r="D2201" s="27"/>
    </row>
    <row r="2202" spans="4:4" x14ac:dyDescent="0.25">
      <c r="D2202" s="27"/>
    </row>
    <row r="2203" spans="4:4" x14ac:dyDescent="0.25">
      <c r="D2203" s="27"/>
    </row>
    <row r="2204" spans="4:4" x14ac:dyDescent="0.25">
      <c r="D2204" s="27"/>
    </row>
    <row r="2205" spans="4:4" x14ac:dyDescent="0.25">
      <c r="D2205" s="27"/>
    </row>
    <row r="2206" spans="4:4" x14ac:dyDescent="0.25">
      <c r="D2206" s="27"/>
    </row>
    <row r="2207" spans="4:4" x14ac:dyDescent="0.25">
      <c r="D2207" s="27"/>
    </row>
    <row r="2208" spans="4:4" x14ac:dyDescent="0.25">
      <c r="D2208" s="27"/>
    </row>
    <row r="2209" spans="4:4" x14ac:dyDescent="0.25">
      <c r="D2209" s="27"/>
    </row>
    <row r="2210" spans="4:4" x14ac:dyDescent="0.25">
      <c r="D2210" s="27"/>
    </row>
    <row r="2211" spans="4:4" x14ac:dyDescent="0.25">
      <c r="D2211" s="27"/>
    </row>
    <row r="2212" spans="4:4" x14ac:dyDescent="0.25">
      <c r="D2212" s="27"/>
    </row>
    <row r="2213" spans="4:4" x14ac:dyDescent="0.25">
      <c r="D2213" s="27"/>
    </row>
    <row r="2214" spans="4:4" x14ac:dyDescent="0.25">
      <c r="D2214" s="27"/>
    </row>
    <row r="2215" spans="4:4" x14ac:dyDescent="0.25">
      <c r="D2215" s="27"/>
    </row>
    <row r="2216" spans="4:4" x14ac:dyDescent="0.25">
      <c r="D2216" s="27"/>
    </row>
    <row r="2217" spans="4:4" x14ac:dyDescent="0.25">
      <c r="D2217" s="27"/>
    </row>
    <row r="2218" spans="4:4" x14ac:dyDescent="0.25">
      <c r="D2218" s="27"/>
    </row>
    <row r="2219" spans="4:4" x14ac:dyDescent="0.25">
      <c r="D2219" s="27"/>
    </row>
    <row r="2220" spans="4:4" x14ac:dyDescent="0.25">
      <c r="D2220" s="27"/>
    </row>
    <row r="2221" spans="4:4" x14ac:dyDescent="0.25">
      <c r="D2221" s="27"/>
    </row>
    <row r="2222" spans="4:4" x14ac:dyDescent="0.25">
      <c r="D2222" s="27"/>
    </row>
    <row r="2223" spans="4:4" x14ac:dyDescent="0.25">
      <c r="D2223" s="27"/>
    </row>
    <row r="2224" spans="4:4" x14ac:dyDescent="0.25">
      <c r="D2224" s="27"/>
    </row>
    <row r="2225" spans="4:4" x14ac:dyDescent="0.25">
      <c r="D2225" s="27"/>
    </row>
    <row r="2226" spans="4:4" x14ac:dyDescent="0.25">
      <c r="D2226" s="27"/>
    </row>
    <row r="2227" spans="4:4" x14ac:dyDescent="0.25">
      <c r="D2227" s="27"/>
    </row>
    <row r="2228" spans="4:4" x14ac:dyDescent="0.25">
      <c r="D2228" s="27"/>
    </row>
    <row r="2229" spans="4:4" x14ac:dyDescent="0.25">
      <c r="D2229" s="27"/>
    </row>
    <row r="2230" spans="4:4" x14ac:dyDescent="0.25">
      <c r="D2230" s="27"/>
    </row>
    <row r="2231" spans="4:4" x14ac:dyDescent="0.25">
      <c r="D2231" s="27"/>
    </row>
    <row r="2232" spans="4:4" x14ac:dyDescent="0.25">
      <c r="D2232" s="27"/>
    </row>
    <row r="2233" spans="4:4" x14ac:dyDescent="0.25">
      <c r="D2233" s="27"/>
    </row>
    <row r="2234" spans="4:4" x14ac:dyDescent="0.25">
      <c r="D2234" s="27"/>
    </row>
    <row r="2235" spans="4:4" x14ac:dyDescent="0.25">
      <c r="D2235" s="27"/>
    </row>
    <row r="2236" spans="4:4" x14ac:dyDescent="0.25">
      <c r="D2236" s="27"/>
    </row>
    <row r="2237" spans="4:4" x14ac:dyDescent="0.25">
      <c r="D2237" s="27"/>
    </row>
    <row r="2238" spans="4:4" x14ac:dyDescent="0.25">
      <c r="D2238" s="27"/>
    </row>
    <row r="2239" spans="4:4" x14ac:dyDescent="0.25">
      <c r="D2239" s="27"/>
    </row>
    <row r="2240" spans="4:4" x14ac:dyDescent="0.25">
      <c r="D2240" s="27"/>
    </row>
    <row r="2241" spans="4:4" x14ac:dyDescent="0.25">
      <c r="D2241" s="27"/>
    </row>
    <row r="2242" spans="4:4" x14ac:dyDescent="0.25">
      <c r="D2242" s="27"/>
    </row>
    <row r="2243" spans="4:4" x14ac:dyDescent="0.25">
      <c r="D2243" s="27"/>
    </row>
    <row r="2244" spans="4:4" x14ac:dyDescent="0.25">
      <c r="D2244" s="27"/>
    </row>
    <row r="2245" spans="4:4" x14ac:dyDescent="0.25">
      <c r="D2245" s="27"/>
    </row>
    <row r="2246" spans="4:4" x14ac:dyDescent="0.25">
      <c r="D2246" s="27"/>
    </row>
    <row r="2247" spans="4:4" x14ac:dyDescent="0.25">
      <c r="D2247" s="27"/>
    </row>
    <row r="2248" spans="4:4" x14ac:dyDescent="0.25">
      <c r="D2248" s="27"/>
    </row>
    <row r="2249" spans="4:4" x14ac:dyDescent="0.25">
      <c r="D2249" s="27"/>
    </row>
    <row r="2250" spans="4:4" x14ac:dyDescent="0.25">
      <c r="D2250" s="27"/>
    </row>
    <row r="2251" spans="4:4" x14ac:dyDescent="0.25">
      <c r="D2251" s="27"/>
    </row>
    <row r="2252" spans="4:4" x14ac:dyDescent="0.25">
      <c r="D2252" s="27"/>
    </row>
    <row r="2253" spans="4:4" x14ac:dyDescent="0.25">
      <c r="D2253" s="27"/>
    </row>
    <row r="2254" spans="4:4" x14ac:dyDescent="0.25">
      <c r="D2254" s="27"/>
    </row>
    <row r="2255" spans="4:4" x14ac:dyDescent="0.25">
      <c r="D2255" s="27"/>
    </row>
    <row r="2256" spans="4:4" x14ac:dyDescent="0.25">
      <c r="D2256" s="27"/>
    </row>
    <row r="2257" spans="4:4" x14ac:dyDescent="0.25">
      <c r="D2257" s="27"/>
    </row>
    <row r="2258" spans="4:4" x14ac:dyDescent="0.25">
      <c r="D2258" s="27"/>
    </row>
    <row r="2259" spans="4:4" x14ac:dyDescent="0.25">
      <c r="D2259" s="27"/>
    </row>
    <row r="2260" spans="4:4" x14ac:dyDescent="0.25">
      <c r="D2260" s="27"/>
    </row>
    <row r="2261" spans="4:4" x14ac:dyDescent="0.25">
      <c r="D2261" s="27"/>
    </row>
    <row r="2262" spans="4:4" x14ac:dyDescent="0.25">
      <c r="D2262" s="27"/>
    </row>
    <row r="2263" spans="4:4" x14ac:dyDescent="0.25">
      <c r="D2263" s="27"/>
    </row>
    <row r="2264" spans="4:4" x14ac:dyDescent="0.25">
      <c r="D2264" s="27"/>
    </row>
    <row r="2265" spans="4:4" x14ac:dyDescent="0.25">
      <c r="D2265" s="27"/>
    </row>
    <row r="2266" spans="4:4" x14ac:dyDescent="0.25">
      <c r="D2266" s="27"/>
    </row>
    <row r="2267" spans="4:4" x14ac:dyDescent="0.25">
      <c r="D2267" s="27"/>
    </row>
    <row r="2268" spans="4:4" x14ac:dyDescent="0.25">
      <c r="D2268" s="27"/>
    </row>
    <row r="2269" spans="4:4" x14ac:dyDescent="0.25">
      <c r="D2269" s="27"/>
    </row>
    <row r="2270" spans="4:4" x14ac:dyDescent="0.25">
      <c r="D2270" s="27"/>
    </row>
    <row r="2271" spans="4:4" x14ac:dyDescent="0.25">
      <c r="D2271" s="27"/>
    </row>
    <row r="2272" spans="4:4" x14ac:dyDescent="0.25">
      <c r="D2272" s="27"/>
    </row>
    <row r="2273" spans="4:4" x14ac:dyDescent="0.25">
      <c r="D2273" s="27"/>
    </row>
    <row r="2274" spans="4:4" x14ac:dyDescent="0.25">
      <c r="D2274" s="27"/>
    </row>
    <row r="2275" spans="4:4" x14ac:dyDescent="0.25">
      <c r="D2275" s="27"/>
    </row>
    <row r="2276" spans="4:4" x14ac:dyDescent="0.25">
      <c r="D2276" s="27"/>
    </row>
    <row r="2277" spans="4:4" x14ac:dyDescent="0.25">
      <c r="D2277" s="27"/>
    </row>
    <row r="2278" spans="4:4" x14ac:dyDescent="0.25">
      <c r="D2278" s="27"/>
    </row>
    <row r="2279" spans="4:4" x14ac:dyDescent="0.25">
      <c r="D2279" s="27"/>
    </row>
    <row r="2280" spans="4:4" x14ac:dyDescent="0.25">
      <c r="D2280" s="27"/>
    </row>
    <row r="2281" spans="4:4" x14ac:dyDescent="0.25">
      <c r="D2281" s="27"/>
    </row>
    <row r="2282" spans="4:4" x14ac:dyDescent="0.25">
      <c r="D2282" s="27"/>
    </row>
    <row r="2283" spans="4:4" x14ac:dyDescent="0.25">
      <c r="D2283" s="27"/>
    </row>
    <row r="2284" spans="4:4" x14ac:dyDescent="0.25">
      <c r="D2284" s="27"/>
    </row>
    <row r="2285" spans="4:4" x14ac:dyDescent="0.25">
      <c r="D2285" s="27"/>
    </row>
    <row r="2286" spans="4:4" x14ac:dyDescent="0.25">
      <c r="D2286" s="27"/>
    </row>
    <row r="2287" spans="4:4" x14ac:dyDescent="0.25">
      <c r="D2287" s="27"/>
    </row>
    <row r="2288" spans="4:4" x14ac:dyDescent="0.25">
      <c r="D2288" s="27"/>
    </row>
    <row r="2289" spans="4:4" x14ac:dyDescent="0.25">
      <c r="D2289" s="27"/>
    </row>
    <row r="2290" spans="4:4" x14ac:dyDescent="0.25">
      <c r="D2290" s="27"/>
    </row>
    <row r="2291" spans="4:4" x14ac:dyDescent="0.25">
      <c r="D2291" s="27"/>
    </row>
    <row r="2292" spans="4:4" x14ac:dyDescent="0.25">
      <c r="D2292" s="27"/>
    </row>
    <row r="2293" spans="4:4" x14ac:dyDescent="0.25">
      <c r="D2293" s="27"/>
    </row>
    <row r="2294" spans="4:4" x14ac:dyDescent="0.25">
      <c r="D2294" s="27"/>
    </row>
    <row r="2295" spans="4:4" x14ac:dyDescent="0.25">
      <c r="D2295" s="27"/>
    </row>
    <row r="2296" spans="4:4" x14ac:dyDescent="0.25">
      <c r="D2296" s="27"/>
    </row>
    <row r="2297" spans="4:4" x14ac:dyDescent="0.25">
      <c r="D2297" s="27"/>
    </row>
    <row r="2298" spans="4:4" x14ac:dyDescent="0.25">
      <c r="D2298" s="27"/>
    </row>
    <row r="2299" spans="4:4" x14ac:dyDescent="0.25">
      <c r="D2299" s="27"/>
    </row>
    <row r="2300" spans="4:4" x14ac:dyDescent="0.25">
      <c r="D2300" s="27"/>
    </row>
    <row r="2301" spans="4:4" x14ac:dyDescent="0.25">
      <c r="D2301" s="27"/>
    </row>
    <row r="2302" spans="4:4" x14ac:dyDescent="0.25">
      <c r="D2302" s="27"/>
    </row>
    <row r="2303" spans="4:4" x14ac:dyDescent="0.25">
      <c r="D2303" s="27"/>
    </row>
    <row r="2304" spans="4:4" x14ac:dyDescent="0.25">
      <c r="D2304" s="27"/>
    </row>
    <row r="2305" spans="4:4" x14ac:dyDescent="0.25">
      <c r="D2305" s="27"/>
    </row>
    <row r="2306" spans="4:4" x14ac:dyDescent="0.25">
      <c r="D2306" s="27"/>
    </row>
    <row r="2307" spans="4:4" x14ac:dyDescent="0.25">
      <c r="D2307" s="27"/>
    </row>
    <row r="2308" spans="4:4" x14ac:dyDescent="0.25">
      <c r="D2308" s="27"/>
    </row>
    <row r="2309" spans="4:4" x14ac:dyDescent="0.25">
      <c r="D2309" s="27"/>
    </row>
    <row r="2310" spans="4:4" x14ac:dyDescent="0.25">
      <c r="D2310" s="27"/>
    </row>
    <row r="2311" spans="4:4" x14ac:dyDescent="0.25">
      <c r="D2311" s="27"/>
    </row>
    <row r="2312" spans="4:4" x14ac:dyDescent="0.25">
      <c r="D2312" s="27"/>
    </row>
    <row r="2313" spans="4:4" x14ac:dyDescent="0.25">
      <c r="D2313" s="27"/>
    </row>
    <row r="2314" spans="4:4" x14ac:dyDescent="0.25">
      <c r="D2314" s="27"/>
    </row>
    <row r="2315" spans="4:4" x14ac:dyDescent="0.25">
      <c r="D2315" s="27"/>
    </row>
    <row r="2316" spans="4:4" x14ac:dyDescent="0.25">
      <c r="D2316" s="27"/>
    </row>
    <row r="2317" spans="4:4" x14ac:dyDescent="0.25">
      <c r="D2317" s="27"/>
    </row>
    <row r="2318" spans="4:4" x14ac:dyDescent="0.25">
      <c r="D2318" s="27"/>
    </row>
    <row r="2319" spans="4:4" x14ac:dyDescent="0.25">
      <c r="D2319" s="27"/>
    </row>
    <row r="2320" spans="4:4" x14ac:dyDescent="0.25">
      <c r="D2320" s="27"/>
    </row>
    <row r="2321" spans="4:4" x14ac:dyDescent="0.25">
      <c r="D2321" s="27"/>
    </row>
    <row r="2322" spans="4:4" x14ac:dyDescent="0.25">
      <c r="D2322" s="27"/>
    </row>
    <row r="2323" spans="4:4" x14ac:dyDescent="0.25">
      <c r="D2323" s="27"/>
    </row>
    <row r="2324" spans="4:4" x14ac:dyDescent="0.25">
      <c r="D2324" s="27"/>
    </row>
    <row r="2325" spans="4:4" x14ac:dyDescent="0.25">
      <c r="D2325" s="27"/>
    </row>
    <row r="2326" spans="4:4" x14ac:dyDescent="0.25">
      <c r="D2326" s="27"/>
    </row>
    <row r="2327" spans="4:4" x14ac:dyDescent="0.25">
      <c r="D2327" s="27"/>
    </row>
    <row r="2328" spans="4:4" x14ac:dyDescent="0.25">
      <c r="D2328" s="27"/>
    </row>
    <row r="2329" spans="4:4" x14ac:dyDescent="0.25">
      <c r="D2329" s="27"/>
    </row>
    <row r="2330" spans="4:4" x14ac:dyDescent="0.25">
      <c r="D2330" s="27"/>
    </row>
    <row r="2331" spans="4:4" x14ac:dyDescent="0.25">
      <c r="D2331" s="27"/>
    </row>
    <row r="2332" spans="4:4" x14ac:dyDescent="0.25">
      <c r="D2332" s="27"/>
    </row>
    <row r="2333" spans="4:4" x14ac:dyDescent="0.25">
      <c r="D2333" s="27"/>
    </row>
    <row r="2334" spans="4:4" x14ac:dyDescent="0.25">
      <c r="D2334" s="27"/>
    </row>
    <row r="2335" spans="4:4" x14ac:dyDescent="0.25">
      <c r="D2335" s="27"/>
    </row>
    <row r="2336" spans="4:4" x14ac:dyDescent="0.25">
      <c r="D2336" s="27"/>
    </row>
    <row r="2337" spans="4:4" x14ac:dyDescent="0.25">
      <c r="D2337" s="27"/>
    </row>
    <row r="2338" spans="4:4" x14ac:dyDescent="0.25">
      <c r="D2338" s="27"/>
    </row>
    <row r="2339" spans="4:4" x14ac:dyDescent="0.25">
      <c r="D2339" s="27"/>
    </row>
    <row r="2340" spans="4:4" x14ac:dyDescent="0.25">
      <c r="D2340" s="27"/>
    </row>
    <row r="2341" spans="4:4" x14ac:dyDescent="0.25">
      <c r="D2341" s="27"/>
    </row>
    <row r="2342" spans="4:4" x14ac:dyDescent="0.25">
      <c r="D2342" s="27"/>
    </row>
    <row r="2343" spans="4:4" x14ac:dyDescent="0.25">
      <c r="D2343" s="27"/>
    </row>
    <row r="2344" spans="4:4" x14ac:dyDescent="0.25">
      <c r="D2344" s="27"/>
    </row>
    <row r="2345" spans="4:4" x14ac:dyDescent="0.25">
      <c r="D2345" s="27"/>
    </row>
    <row r="2346" spans="4:4" x14ac:dyDescent="0.25">
      <c r="D2346" s="27"/>
    </row>
    <row r="2347" spans="4:4" x14ac:dyDescent="0.25">
      <c r="D2347" s="27"/>
    </row>
    <row r="2348" spans="4:4" x14ac:dyDescent="0.25">
      <c r="D2348" s="27"/>
    </row>
    <row r="2349" spans="4:4" x14ac:dyDescent="0.25">
      <c r="D2349" s="27"/>
    </row>
    <row r="2350" spans="4:4" x14ac:dyDescent="0.25">
      <c r="D2350" s="27"/>
    </row>
    <row r="2351" spans="4:4" x14ac:dyDescent="0.25">
      <c r="D2351" s="27"/>
    </row>
    <row r="2352" spans="4:4" x14ac:dyDescent="0.25">
      <c r="D2352" s="27"/>
    </row>
    <row r="2353" spans="4:4" x14ac:dyDescent="0.25">
      <c r="D2353" s="27"/>
    </row>
    <row r="2354" spans="4:4" x14ac:dyDescent="0.25">
      <c r="D2354" s="27"/>
    </row>
    <row r="2355" spans="4:4" x14ac:dyDescent="0.25">
      <c r="D2355" s="27"/>
    </row>
    <row r="2356" spans="4:4" x14ac:dyDescent="0.25">
      <c r="D2356" s="27"/>
    </row>
    <row r="2357" spans="4:4" x14ac:dyDescent="0.25">
      <c r="D2357" s="27"/>
    </row>
    <row r="2358" spans="4:4" x14ac:dyDescent="0.25">
      <c r="D2358" s="27"/>
    </row>
    <row r="2359" spans="4:4" x14ac:dyDescent="0.25">
      <c r="D2359" s="27"/>
    </row>
    <row r="2360" spans="4:4" x14ac:dyDescent="0.25">
      <c r="D2360" s="27"/>
    </row>
    <row r="2361" spans="4:4" x14ac:dyDescent="0.25">
      <c r="D2361" s="27"/>
    </row>
    <row r="2362" spans="4:4" x14ac:dyDescent="0.25">
      <c r="D2362" s="27"/>
    </row>
    <row r="2363" spans="4:4" x14ac:dyDescent="0.25">
      <c r="D2363" s="27"/>
    </row>
    <row r="2364" spans="4:4" x14ac:dyDescent="0.25">
      <c r="D2364" s="27"/>
    </row>
    <row r="2365" spans="4:4" x14ac:dyDescent="0.25">
      <c r="D2365" s="27"/>
    </row>
    <row r="2366" spans="4:4" x14ac:dyDescent="0.25">
      <c r="D2366" s="27"/>
    </row>
    <row r="2367" spans="4:4" x14ac:dyDescent="0.25">
      <c r="D2367" s="27"/>
    </row>
    <row r="2368" spans="4:4" x14ac:dyDescent="0.25">
      <c r="D2368" s="27"/>
    </row>
    <row r="2369" spans="4:4" x14ac:dyDescent="0.25">
      <c r="D2369" s="27"/>
    </row>
    <row r="2370" spans="4:4" x14ac:dyDescent="0.25">
      <c r="D2370" s="27"/>
    </row>
    <row r="2371" spans="4:4" x14ac:dyDescent="0.25">
      <c r="D2371" s="27"/>
    </row>
    <row r="2372" spans="4:4" x14ac:dyDescent="0.25">
      <c r="D2372" s="27"/>
    </row>
    <row r="2373" spans="4:4" x14ac:dyDescent="0.25">
      <c r="D2373" s="27"/>
    </row>
    <row r="2374" spans="4:4" x14ac:dyDescent="0.25">
      <c r="D2374" s="27"/>
    </row>
    <row r="2375" spans="4:4" x14ac:dyDescent="0.25">
      <c r="D2375" s="27"/>
    </row>
    <row r="2376" spans="4:4" x14ac:dyDescent="0.25">
      <c r="D2376" s="27"/>
    </row>
    <row r="2377" spans="4:4" x14ac:dyDescent="0.25">
      <c r="D2377" s="27"/>
    </row>
    <row r="2378" spans="4:4" x14ac:dyDescent="0.25">
      <c r="D2378" s="27"/>
    </row>
    <row r="2379" spans="4:4" x14ac:dyDescent="0.25">
      <c r="D2379" s="27"/>
    </row>
    <row r="2380" spans="4:4" x14ac:dyDescent="0.25">
      <c r="D2380" s="27"/>
    </row>
    <row r="2381" spans="4:4" x14ac:dyDescent="0.25">
      <c r="D2381" s="27"/>
    </row>
    <row r="2382" spans="4:4" x14ac:dyDescent="0.25">
      <c r="D2382" s="27"/>
    </row>
    <row r="2383" spans="4:4" x14ac:dyDescent="0.25">
      <c r="D2383" s="27"/>
    </row>
    <row r="2384" spans="4:4" x14ac:dyDescent="0.25">
      <c r="D2384" s="27"/>
    </row>
    <row r="2385" spans="4:4" x14ac:dyDescent="0.25">
      <c r="D2385" s="27"/>
    </row>
    <row r="2386" spans="4:4" x14ac:dyDescent="0.25">
      <c r="D2386" s="27"/>
    </row>
    <row r="2387" spans="4:4" x14ac:dyDescent="0.25">
      <c r="D2387" s="27"/>
    </row>
    <row r="2388" spans="4:4" x14ac:dyDescent="0.25">
      <c r="D2388" s="27"/>
    </row>
    <row r="2389" spans="4:4" x14ac:dyDescent="0.25">
      <c r="D2389" s="27"/>
    </row>
    <row r="2390" spans="4:4" x14ac:dyDescent="0.25">
      <c r="D2390" s="27"/>
    </row>
    <row r="2391" spans="4:4" x14ac:dyDescent="0.25">
      <c r="D2391" s="27"/>
    </row>
    <row r="2392" spans="4:4" x14ac:dyDescent="0.25">
      <c r="D2392" s="27"/>
    </row>
    <row r="2393" spans="4:4" x14ac:dyDescent="0.25">
      <c r="D2393" s="27"/>
    </row>
    <row r="2394" spans="4:4" x14ac:dyDescent="0.25">
      <c r="D2394" s="27"/>
    </row>
    <row r="2395" spans="4:4" x14ac:dyDescent="0.25">
      <c r="D2395" s="27"/>
    </row>
    <row r="2396" spans="4:4" x14ac:dyDescent="0.25">
      <c r="D2396" s="27"/>
    </row>
    <row r="2397" spans="4:4" x14ac:dyDescent="0.25">
      <c r="D2397" s="27"/>
    </row>
    <row r="2398" spans="4:4" x14ac:dyDescent="0.25">
      <c r="D2398" s="27"/>
    </row>
    <row r="2399" spans="4:4" x14ac:dyDescent="0.25">
      <c r="D2399" s="27"/>
    </row>
    <row r="2400" spans="4:4" x14ac:dyDescent="0.25">
      <c r="D2400" s="27"/>
    </row>
    <row r="2401" spans="4:4" x14ac:dyDescent="0.25">
      <c r="D2401" s="27"/>
    </row>
    <row r="2402" spans="4:4" x14ac:dyDescent="0.25">
      <c r="D2402" s="27"/>
    </row>
    <row r="2403" spans="4:4" x14ac:dyDescent="0.25">
      <c r="D2403" s="27"/>
    </row>
    <row r="2404" spans="4:4" x14ac:dyDescent="0.25">
      <c r="D2404" s="27"/>
    </row>
    <row r="2405" spans="4:4" x14ac:dyDescent="0.25">
      <c r="D2405" s="27"/>
    </row>
    <row r="2406" spans="4:4" x14ac:dyDescent="0.25">
      <c r="D2406" s="27"/>
    </row>
    <row r="2407" spans="4:4" x14ac:dyDescent="0.25">
      <c r="D2407" s="27"/>
    </row>
    <row r="2408" spans="4:4" x14ac:dyDescent="0.25">
      <c r="D2408" s="27"/>
    </row>
    <row r="2409" spans="4:4" x14ac:dyDescent="0.25">
      <c r="D2409" s="27"/>
    </row>
    <row r="2410" spans="4:4" x14ac:dyDescent="0.25">
      <c r="D2410" s="27"/>
    </row>
    <row r="2411" spans="4:4" x14ac:dyDescent="0.25">
      <c r="D2411" s="27"/>
    </row>
    <row r="2412" spans="4:4" x14ac:dyDescent="0.25">
      <c r="D2412" s="27"/>
    </row>
    <row r="2413" spans="4:4" x14ac:dyDescent="0.25">
      <c r="D2413" s="27"/>
    </row>
    <row r="2414" spans="4:4" x14ac:dyDescent="0.25">
      <c r="D2414" s="27"/>
    </row>
    <row r="2415" spans="4:4" x14ac:dyDescent="0.25">
      <c r="D2415" s="27"/>
    </row>
    <row r="2416" spans="4:4" x14ac:dyDescent="0.25">
      <c r="D2416" s="27"/>
    </row>
    <row r="2417" spans="4:4" x14ac:dyDescent="0.25">
      <c r="D2417" s="27"/>
    </row>
    <row r="2418" spans="4:4" x14ac:dyDescent="0.25">
      <c r="D2418" s="27"/>
    </row>
    <row r="2419" spans="4:4" x14ac:dyDescent="0.25">
      <c r="D2419" s="27"/>
    </row>
    <row r="2420" spans="4:4" x14ac:dyDescent="0.25">
      <c r="D2420" s="27"/>
    </row>
    <row r="2421" spans="4:4" x14ac:dyDescent="0.25">
      <c r="D2421" s="27"/>
    </row>
    <row r="2422" spans="4:4" x14ac:dyDescent="0.25">
      <c r="D2422" s="27"/>
    </row>
    <row r="2423" spans="4:4" x14ac:dyDescent="0.25">
      <c r="D2423" s="27"/>
    </row>
    <row r="2424" spans="4:4" x14ac:dyDescent="0.25">
      <c r="D2424" s="27"/>
    </row>
    <row r="2425" spans="4:4" x14ac:dyDescent="0.25">
      <c r="D2425" s="27"/>
    </row>
    <row r="2426" spans="4:4" x14ac:dyDescent="0.25">
      <c r="D2426" s="27"/>
    </row>
    <row r="2427" spans="4:4" x14ac:dyDescent="0.25">
      <c r="D2427" s="27"/>
    </row>
    <row r="2428" spans="4:4" x14ac:dyDescent="0.25">
      <c r="D2428" s="27"/>
    </row>
    <row r="2429" spans="4:4" x14ac:dyDescent="0.25">
      <c r="D2429" s="27"/>
    </row>
    <row r="2430" spans="4:4" x14ac:dyDescent="0.25">
      <c r="D2430" s="27"/>
    </row>
    <row r="2431" spans="4:4" x14ac:dyDescent="0.25">
      <c r="D2431" s="27"/>
    </row>
    <row r="2432" spans="4:4" x14ac:dyDescent="0.25">
      <c r="D2432" s="27"/>
    </row>
    <row r="2433" spans="4:4" x14ac:dyDescent="0.25">
      <c r="D2433" s="27"/>
    </row>
    <row r="2434" spans="4:4" x14ac:dyDescent="0.25">
      <c r="D2434" s="27"/>
    </row>
    <row r="2435" spans="4:4" x14ac:dyDescent="0.25">
      <c r="D2435" s="27"/>
    </row>
    <row r="2436" spans="4:4" x14ac:dyDescent="0.25">
      <c r="D2436" s="27"/>
    </row>
    <row r="2437" spans="4:4" x14ac:dyDescent="0.25">
      <c r="D2437" s="27"/>
    </row>
    <row r="2438" spans="4:4" x14ac:dyDescent="0.25">
      <c r="D2438" s="27"/>
    </row>
    <row r="2439" spans="4:4" x14ac:dyDescent="0.25">
      <c r="D2439" s="27"/>
    </row>
    <row r="2440" spans="4:4" x14ac:dyDescent="0.25">
      <c r="D2440" s="27"/>
    </row>
    <row r="2441" spans="4:4" x14ac:dyDescent="0.25">
      <c r="D2441" s="27"/>
    </row>
    <row r="2442" spans="4:4" x14ac:dyDescent="0.25">
      <c r="D2442" s="27"/>
    </row>
    <row r="2443" spans="4:4" x14ac:dyDescent="0.25">
      <c r="D2443" s="27"/>
    </row>
    <row r="2444" spans="4:4" x14ac:dyDescent="0.25">
      <c r="D2444" s="27"/>
    </row>
    <row r="2445" spans="4:4" x14ac:dyDescent="0.25">
      <c r="D2445" s="27"/>
    </row>
    <row r="2446" spans="4:4" x14ac:dyDescent="0.25">
      <c r="D2446" s="27"/>
    </row>
    <row r="2447" spans="4:4" x14ac:dyDescent="0.25">
      <c r="D2447" s="27"/>
    </row>
    <row r="2448" spans="4:4" x14ac:dyDescent="0.25">
      <c r="D2448" s="27"/>
    </row>
    <row r="2449" spans="4:4" x14ac:dyDescent="0.25">
      <c r="D2449" s="27"/>
    </row>
    <row r="2450" spans="4:4" x14ac:dyDescent="0.25">
      <c r="D2450" s="27"/>
    </row>
    <row r="2451" spans="4:4" x14ac:dyDescent="0.25">
      <c r="D2451" s="27"/>
    </row>
    <row r="2452" spans="4:4" x14ac:dyDescent="0.25">
      <c r="D2452" s="27"/>
    </row>
    <row r="2453" spans="4:4" x14ac:dyDescent="0.25">
      <c r="D2453" s="27"/>
    </row>
    <row r="2454" spans="4:4" x14ac:dyDescent="0.25">
      <c r="D2454" s="27"/>
    </row>
    <row r="2455" spans="4:4" x14ac:dyDescent="0.25">
      <c r="D2455" s="27"/>
    </row>
    <row r="2456" spans="4:4" x14ac:dyDescent="0.25">
      <c r="D2456" s="27"/>
    </row>
    <row r="2457" spans="4:4" x14ac:dyDescent="0.25">
      <c r="D2457" s="27"/>
    </row>
    <row r="2458" spans="4:4" x14ac:dyDescent="0.25">
      <c r="D2458" s="27"/>
    </row>
    <row r="2459" spans="4:4" x14ac:dyDescent="0.25">
      <c r="D2459" s="27"/>
    </row>
    <row r="2460" spans="4:4" x14ac:dyDescent="0.25">
      <c r="D2460" s="27"/>
    </row>
    <row r="2461" spans="4:4" x14ac:dyDescent="0.25">
      <c r="D2461" s="27"/>
    </row>
    <row r="2462" spans="4:4" x14ac:dyDescent="0.25">
      <c r="D2462" s="27"/>
    </row>
    <row r="2463" spans="4:4" x14ac:dyDescent="0.25">
      <c r="D2463" s="27"/>
    </row>
    <row r="2464" spans="4:4" x14ac:dyDescent="0.25">
      <c r="D2464" s="27"/>
    </row>
    <row r="2465" spans="4:4" x14ac:dyDescent="0.25">
      <c r="D2465" s="27"/>
    </row>
    <row r="2466" spans="4:4" x14ac:dyDescent="0.25">
      <c r="D2466" s="27"/>
    </row>
    <row r="2467" spans="4:4" x14ac:dyDescent="0.25">
      <c r="D2467" s="27"/>
    </row>
    <row r="2468" spans="4:4" x14ac:dyDescent="0.25">
      <c r="D2468" s="27"/>
    </row>
    <row r="2469" spans="4:4" x14ac:dyDescent="0.25">
      <c r="D2469" s="27"/>
    </row>
    <row r="2470" spans="4:4" x14ac:dyDescent="0.25">
      <c r="D2470" s="27"/>
    </row>
    <row r="2471" spans="4:4" x14ac:dyDescent="0.25">
      <c r="D2471" s="27"/>
    </row>
    <row r="2472" spans="4:4" x14ac:dyDescent="0.25">
      <c r="D2472" s="27"/>
    </row>
    <row r="2473" spans="4:4" x14ac:dyDescent="0.25">
      <c r="D2473" s="27"/>
    </row>
    <row r="2474" spans="4:4" x14ac:dyDescent="0.25">
      <c r="D2474" s="27"/>
    </row>
    <row r="2475" spans="4:4" x14ac:dyDescent="0.25">
      <c r="D2475" s="27"/>
    </row>
    <row r="2476" spans="4:4" x14ac:dyDescent="0.25">
      <c r="D2476" s="27"/>
    </row>
    <row r="2477" spans="4:4" x14ac:dyDescent="0.25">
      <c r="D2477" s="27"/>
    </row>
    <row r="2478" spans="4:4" x14ac:dyDescent="0.25">
      <c r="D2478" s="27"/>
    </row>
    <row r="2479" spans="4:4" x14ac:dyDescent="0.25">
      <c r="D2479" s="27"/>
    </row>
    <row r="2480" spans="4:4" x14ac:dyDescent="0.25">
      <c r="D2480" s="27"/>
    </row>
    <row r="2481" spans="4:4" x14ac:dyDescent="0.25">
      <c r="D2481" s="27"/>
    </row>
    <row r="2482" spans="4:4" x14ac:dyDescent="0.25">
      <c r="D2482" s="27"/>
    </row>
    <row r="2483" spans="4:4" x14ac:dyDescent="0.25">
      <c r="D2483" s="27"/>
    </row>
    <row r="2484" spans="4:4" x14ac:dyDescent="0.25">
      <c r="D2484" s="27"/>
    </row>
    <row r="2485" spans="4:4" x14ac:dyDescent="0.25">
      <c r="D2485" s="27"/>
    </row>
    <row r="2486" spans="4:4" x14ac:dyDescent="0.25">
      <c r="D2486" s="27"/>
    </row>
    <row r="2487" spans="4:4" x14ac:dyDescent="0.25">
      <c r="D2487" s="27"/>
    </row>
    <row r="2488" spans="4:4" x14ac:dyDescent="0.25">
      <c r="D2488" s="27"/>
    </row>
    <row r="2489" spans="4:4" x14ac:dyDescent="0.25">
      <c r="D2489" s="27"/>
    </row>
    <row r="2490" spans="4:4" x14ac:dyDescent="0.25">
      <c r="D2490" s="27"/>
    </row>
    <row r="2491" spans="4:4" x14ac:dyDescent="0.25">
      <c r="D2491" s="27"/>
    </row>
    <row r="2492" spans="4:4" x14ac:dyDescent="0.25">
      <c r="D2492" s="27"/>
    </row>
    <row r="2493" spans="4:4" x14ac:dyDescent="0.25">
      <c r="D2493" s="27"/>
    </row>
    <row r="2494" spans="4:4" x14ac:dyDescent="0.25">
      <c r="D2494" s="27"/>
    </row>
    <row r="2495" spans="4:4" x14ac:dyDescent="0.25">
      <c r="D2495" s="27"/>
    </row>
    <row r="2496" spans="4:4" x14ac:dyDescent="0.25">
      <c r="D2496" s="27"/>
    </row>
    <row r="2497" spans="4:4" x14ac:dyDescent="0.25">
      <c r="D2497" s="27"/>
    </row>
    <row r="2498" spans="4:4" x14ac:dyDescent="0.25">
      <c r="D2498" s="27"/>
    </row>
    <row r="2499" spans="4:4" x14ac:dyDescent="0.25">
      <c r="D2499" s="27"/>
    </row>
    <row r="2500" spans="4:4" x14ac:dyDescent="0.25">
      <c r="D2500" s="27"/>
    </row>
    <row r="2501" spans="4:4" x14ac:dyDescent="0.25">
      <c r="D2501" s="27"/>
    </row>
    <row r="2502" spans="4:4" x14ac:dyDescent="0.25">
      <c r="D2502" s="27"/>
    </row>
    <row r="2503" spans="4:4" x14ac:dyDescent="0.25">
      <c r="D2503" s="27"/>
    </row>
    <row r="2504" spans="4:4" x14ac:dyDescent="0.25">
      <c r="D2504" s="27"/>
    </row>
    <row r="2505" spans="4:4" x14ac:dyDescent="0.25">
      <c r="D2505" s="27"/>
    </row>
    <row r="2506" spans="4:4" x14ac:dyDescent="0.25">
      <c r="D2506" s="27"/>
    </row>
    <row r="2507" spans="4:4" x14ac:dyDescent="0.25">
      <c r="D2507" s="27"/>
    </row>
    <row r="2508" spans="4:4" x14ac:dyDescent="0.25">
      <c r="D2508" s="27"/>
    </row>
    <row r="2509" spans="4:4" x14ac:dyDescent="0.25">
      <c r="D2509" s="27"/>
    </row>
    <row r="2510" spans="4:4" x14ac:dyDescent="0.25">
      <c r="D2510" s="27"/>
    </row>
    <row r="2511" spans="4:4" x14ac:dyDescent="0.25">
      <c r="D2511" s="27"/>
    </row>
    <row r="2512" spans="4:4" x14ac:dyDescent="0.25">
      <c r="D2512" s="27"/>
    </row>
    <row r="2513" spans="4:4" x14ac:dyDescent="0.25">
      <c r="D2513" s="27"/>
    </row>
    <row r="2514" spans="4:4" x14ac:dyDescent="0.25">
      <c r="D2514" s="27"/>
    </row>
    <row r="2515" spans="4:4" x14ac:dyDescent="0.25">
      <c r="D2515" s="27"/>
    </row>
    <row r="2516" spans="4:4" x14ac:dyDescent="0.25">
      <c r="D2516" s="27"/>
    </row>
    <row r="2517" spans="4:4" x14ac:dyDescent="0.25">
      <c r="D2517" s="27"/>
    </row>
    <row r="2518" spans="4:4" x14ac:dyDescent="0.25">
      <c r="D2518" s="27"/>
    </row>
    <row r="2519" spans="4:4" x14ac:dyDescent="0.25">
      <c r="D2519" s="27"/>
    </row>
    <row r="2520" spans="4:4" x14ac:dyDescent="0.25">
      <c r="D2520" s="27"/>
    </row>
    <row r="2521" spans="4:4" x14ac:dyDescent="0.25">
      <c r="D2521" s="27"/>
    </row>
    <row r="2522" spans="4:4" x14ac:dyDescent="0.25">
      <c r="D2522" s="27"/>
    </row>
    <row r="2523" spans="4:4" x14ac:dyDescent="0.25">
      <c r="D2523" s="27"/>
    </row>
    <row r="2524" spans="4:4" x14ac:dyDescent="0.25">
      <c r="D2524" s="27"/>
    </row>
    <row r="2525" spans="4:4" x14ac:dyDescent="0.25">
      <c r="D2525" s="27"/>
    </row>
    <row r="2526" spans="4:4" x14ac:dyDescent="0.25">
      <c r="D2526" s="27"/>
    </row>
    <row r="2527" spans="4:4" x14ac:dyDescent="0.25">
      <c r="D2527" s="27"/>
    </row>
    <row r="2528" spans="4:4" x14ac:dyDescent="0.25">
      <c r="D2528" s="27"/>
    </row>
    <row r="2529" spans="4:4" x14ac:dyDescent="0.25">
      <c r="D2529" s="27"/>
    </row>
    <row r="2530" spans="4:4" x14ac:dyDescent="0.25">
      <c r="D2530" s="27"/>
    </row>
    <row r="2531" spans="4:4" x14ac:dyDescent="0.25">
      <c r="D2531" s="27"/>
    </row>
    <row r="2532" spans="4:4" x14ac:dyDescent="0.25">
      <c r="D2532" s="27"/>
    </row>
    <row r="2533" spans="4:4" x14ac:dyDescent="0.25">
      <c r="D2533" s="27"/>
    </row>
    <row r="2534" spans="4:4" x14ac:dyDescent="0.25">
      <c r="D2534" s="27"/>
    </row>
    <row r="2535" spans="4:4" x14ac:dyDescent="0.25">
      <c r="D2535" s="27"/>
    </row>
    <row r="2536" spans="4:4" x14ac:dyDescent="0.25">
      <c r="D2536" s="27"/>
    </row>
    <row r="2537" spans="4:4" x14ac:dyDescent="0.25">
      <c r="D2537" s="27"/>
    </row>
    <row r="2538" spans="4:4" x14ac:dyDescent="0.25">
      <c r="D2538" s="27"/>
    </row>
    <row r="2539" spans="4:4" x14ac:dyDescent="0.25">
      <c r="D2539" s="27"/>
    </row>
    <row r="2540" spans="4:4" x14ac:dyDescent="0.25">
      <c r="D2540" s="27"/>
    </row>
    <row r="2541" spans="4:4" x14ac:dyDescent="0.25">
      <c r="D2541" s="27"/>
    </row>
    <row r="2542" spans="4:4" x14ac:dyDescent="0.25">
      <c r="D2542" s="27"/>
    </row>
    <row r="2543" spans="4:4" x14ac:dyDescent="0.25">
      <c r="D2543" s="27"/>
    </row>
    <row r="2544" spans="4:4" x14ac:dyDescent="0.25">
      <c r="D2544" s="27"/>
    </row>
    <row r="2545" spans="4:4" x14ac:dyDescent="0.25">
      <c r="D2545" s="27"/>
    </row>
    <row r="2546" spans="4:4" x14ac:dyDescent="0.25">
      <c r="D2546" s="27"/>
    </row>
    <row r="2547" spans="4:4" x14ac:dyDescent="0.25">
      <c r="D2547" s="27"/>
    </row>
    <row r="2548" spans="4:4" x14ac:dyDescent="0.25">
      <c r="D2548" s="27"/>
    </row>
    <row r="2549" spans="4:4" x14ac:dyDescent="0.25">
      <c r="D2549" s="27"/>
    </row>
    <row r="2550" spans="4:4" x14ac:dyDescent="0.25">
      <c r="D2550" s="27"/>
    </row>
    <row r="2551" spans="4:4" x14ac:dyDescent="0.25">
      <c r="D2551" s="27"/>
    </row>
    <row r="2552" spans="4:4" x14ac:dyDescent="0.25">
      <c r="D2552" s="27"/>
    </row>
    <row r="2553" spans="4:4" x14ac:dyDescent="0.25">
      <c r="D2553" s="27"/>
    </row>
    <row r="2554" spans="4:4" x14ac:dyDescent="0.25">
      <c r="D2554" s="27"/>
    </row>
    <row r="2555" spans="4:4" x14ac:dyDescent="0.25">
      <c r="D2555" s="27"/>
    </row>
    <row r="2556" spans="4:4" x14ac:dyDescent="0.25">
      <c r="D2556" s="27"/>
    </row>
    <row r="2557" spans="4:4" x14ac:dyDescent="0.25">
      <c r="D2557" s="27"/>
    </row>
    <row r="2558" spans="4:4" x14ac:dyDescent="0.25">
      <c r="D2558" s="27"/>
    </row>
    <row r="2559" spans="4:4" x14ac:dyDescent="0.25">
      <c r="D2559" s="27"/>
    </row>
    <row r="2560" spans="4:4" x14ac:dyDescent="0.25">
      <c r="D2560" s="27"/>
    </row>
    <row r="2561" spans="4:4" x14ac:dyDescent="0.25">
      <c r="D2561" s="27"/>
    </row>
    <row r="2562" spans="4:4" x14ac:dyDescent="0.25">
      <c r="D2562" s="27"/>
    </row>
    <row r="2563" spans="4:4" x14ac:dyDescent="0.25">
      <c r="D2563" s="27"/>
    </row>
    <row r="2564" spans="4:4" x14ac:dyDescent="0.25">
      <c r="D2564" s="27"/>
    </row>
    <row r="2565" spans="4:4" x14ac:dyDescent="0.25">
      <c r="D2565" s="27"/>
    </row>
    <row r="2566" spans="4:4" x14ac:dyDescent="0.25">
      <c r="D2566" s="27"/>
    </row>
    <row r="2567" spans="4:4" x14ac:dyDescent="0.25">
      <c r="D2567" s="27"/>
    </row>
    <row r="2568" spans="4:4" x14ac:dyDescent="0.25">
      <c r="D2568" s="27"/>
    </row>
    <row r="2569" spans="4:4" x14ac:dyDescent="0.25">
      <c r="D2569" s="27"/>
    </row>
    <row r="2570" spans="4:4" x14ac:dyDescent="0.25">
      <c r="D2570" s="27"/>
    </row>
    <row r="2571" spans="4:4" x14ac:dyDescent="0.25">
      <c r="D2571" s="27"/>
    </row>
    <row r="2572" spans="4:4" x14ac:dyDescent="0.25">
      <c r="D2572" s="27"/>
    </row>
    <row r="2573" spans="4:4" x14ac:dyDescent="0.25">
      <c r="D2573" s="27"/>
    </row>
    <row r="2574" spans="4:4" x14ac:dyDescent="0.25">
      <c r="D2574" s="27"/>
    </row>
    <row r="2575" spans="4:4" x14ac:dyDescent="0.25">
      <c r="D2575" s="27"/>
    </row>
    <row r="2576" spans="4:4" x14ac:dyDescent="0.25">
      <c r="D2576" s="27"/>
    </row>
    <row r="2577" spans="4:4" x14ac:dyDescent="0.25">
      <c r="D2577" s="27"/>
    </row>
    <row r="2578" spans="4:4" x14ac:dyDescent="0.25">
      <c r="D2578" s="27"/>
    </row>
    <row r="2579" spans="4:4" x14ac:dyDescent="0.25">
      <c r="D2579" s="27"/>
    </row>
    <row r="2580" spans="4:4" x14ac:dyDescent="0.25">
      <c r="D2580" s="27"/>
    </row>
    <row r="2581" spans="4:4" x14ac:dyDescent="0.25">
      <c r="D2581" s="27"/>
    </row>
    <row r="2582" spans="4:4" x14ac:dyDescent="0.25">
      <c r="D2582" s="27"/>
    </row>
    <row r="2583" spans="4:4" x14ac:dyDescent="0.25">
      <c r="D2583" s="27"/>
    </row>
    <row r="2584" spans="4:4" x14ac:dyDescent="0.25">
      <c r="D2584" s="27"/>
    </row>
    <row r="2585" spans="4:4" x14ac:dyDescent="0.25">
      <c r="D2585" s="27"/>
    </row>
    <row r="2586" spans="4:4" x14ac:dyDescent="0.25">
      <c r="D2586" s="27"/>
    </row>
    <row r="2587" spans="4:4" x14ac:dyDescent="0.25">
      <c r="D2587" s="27"/>
    </row>
    <row r="2588" spans="4:4" x14ac:dyDescent="0.25">
      <c r="D2588" s="27"/>
    </row>
    <row r="2589" spans="4:4" x14ac:dyDescent="0.25">
      <c r="D2589" s="27"/>
    </row>
    <row r="2590" spans="4:4" x14ac:dyDescent="0.25">
      <c r="D2590" s="27"/>
    </row>
    <row r="2591" spans="4:4" x14ac:dyDescent="0.25">
      <c r="D2591" s="27"/>
    </row>
    <row r="2592" spans="4:4" x14ac:dyDescent="0.25">
      <c r="D2592" s="27"/>
    </row>
    <row r="2593" spans="4:4" x14ac:dyDescent="0.25">
      <c r="D2593" s="27"/>
    </row>
    <row r="2594" spans="4:4" x14ac:dyDescent="0.25">
      <c r="D2594" s="27"/>
    </row>
    <row r="2595" spans="4:4" x14ac:dyDescent="0.25">
      <c r="D2595" s="27"/>
    </row>
    <row r="2596" spans="4:4" x14ac:dyDescent="0.25">
      <c r="D2596" s="27"/>
    </row>
    <row r="2597" spans="4:4" x14ac:dyDescent="0.25">
      <c r="D2597" s="27"/>
    </row>
    <row r="2598" spans="4:4" x14ac:dyDescent="0.25">
      <c r="D2598" s="27"/>
    </row>
    <row r="2599" spans="4:4" x14ac:dyDescent="0.25">
      <c r="D2599" s="27"/>
    </row>
    <row r="2600" spans="4:4" x14ac:dyDescent="0.25">
      <c r="D2600" s="27"/>
    </row>
    <row r="2601" spans="4:4" x14ac:dyDescent="0.25">
      <c r="D2601" s="27"/>
    </row>
    <row r="2602" spans="4:4" x14ac:dyDescent="0.25">
      <c r="D2602" s="27"/>
    </row>
    <row r="2603" spans="4:4" x14ac:dyDescent="0.25">
      <c r="D2603" s="27"/>
    </row>
    <row r="2604" spans="4:4" x14ac:dyDescent="0.25">
      <c r="D2604" s="27"/>
    </row>
    <row r="2605" spans="4:4" x14ac:dyDescent="0.25">
      <c r="D2605" s="27"/>
    </row>
    <row r="2606" spans="4:4" x14ac:dyDescent="0.25">
      <c r="D2606" s="27"/>
    </row>
    <row r="2607" spans="4:4" x14ac:dyDescent="0.25">
      <c r="D2607" s="27"/>
    </row>
    <row r="2608" spans="4:4" x14ac:dyDescent="0.25">
      <c r="D2608" s="27"/>
    </row>
    <row r="2609" spans="4:4" x14ac:dyDescent="0.25">
      <c r="D2609" s="27"/>
    </row>
    <row r="2610" spans="4:4" x14ac:dyDescent="0.25">
      <c r="D2610" s="27"/>
    </row>
    <row r="2611" spans="4:4" x14ac:dyDescent="0.25">
      <c r="D2611" s="27"/>
    </row>
    <row r="2612" spans="4:4" x14ac:dyDescent="0.25">
      <c r="D2612" s="27"/>
    </row>
    <row r="2613" spans="4:4" x14ac:dyDescent="0.25">
      <c r="D2613" s="27"/>
    </row>
    <row r="2614" spans="4:4" x14ac:dyDescent="0.25">
      <c r="D2614" s="27"/>
    </row>
    <row r="2615" spans="4:4" x14ac:dyDescent="0.25">
      <c r="D2615" s="27"/>
    </row>
    <row r="2616" spans="4:4" x14ac:dyDescent="0.25">
      <c r="D2616" s="27"/>
    </row>
    <row r="2617" spans="4:4" x14ac:dyDescent="0.25">
      <c r="D2617" s="27"/>
    </row>
    <row r="2618" spans="4:4" x14ac:dyDescent="0.25">
      <c r="D2618" s="27"/>
    </row>
    <row r="2619" spans="4:4" x14ac:dyDescent="0.25">
      <c r="D2619" s="27"/>
    </row>
    <row r="2620" spans="4:4" x14ac:dyDescent="0.25">
      <c r="D2620" s="27"/>
    </row>
    <row r="2621" spans="4:4" x14ac:dyDescent="0.25">
      <c r="D2621" s="27"/>
    </row>
    <row r="2622" spans="4:4" x14ac:dyDescent="0.25">
      <c r="D2622" s="27"/>
    </row>
    <row r="2623" spans="4:4" x14ac:dyDescent="0.25">
      <c r="D2623" s="27"/>
    </row>
    <row r="2624" spans="4:4" x14ac:dyDescent="0.25">
      <c r="D2624" s="27"/>
    </row>
    <row r="2625" spans="4:4" x14ac:dyDescent="0.25">
      <c r="D2625" s="27"/>
    </row>
    <row r="2626" spans="4:4" x14ac:dyDescent="0.25">
      <c r="D2626" s="27"/>
    </row>
    <row r="2627" spans="4:4" x14ac:dyDescent="0.25">
      <c r="D2627" s="27"/>
    </row>
    <row r="2628" spans="4:4" x14ac:dyDescent="0.25">
      <c r="D2628" s="27"/>
    </row>
    <row r="2629" spans="4:4" x14ac:dyDescent="0.25">
      <c r="D2629" s="27"/>
    </row>
    <row r="2630" spans="4:4" x14ac:dyDescent="0.25">
      <c r="D2630" s="27"/>
    </row>
    <row r="2631" spans="4:4" x14ac:dyDescent="0.25">
      <c r="D2631" s="27"/>
    </row>
    <row r="2632" spans="4:4" x14ac:dyDescent="0.25">
      <c r="D2632" s="27"/>
    </row>
    <row r="2633" spans="4:4" x14ac:dyDescent="0.25">
      <c r="D2633" s="27"/>
    </row>
    <row r="2634" spans="4:4" x14ac:dyDescent="0.25">
      <c r="D2634" s="27"/>
    </row>
    <row r="2635" spans="4:4" x14ac:dyDescent="0.25">
      <c r="D2635" s="27"/>
    </row>
    <row r="2636" spans="4:4" x14ac:dyDescent="0.25">
      <c r="D2636" s="27"/>
    </row>
    <row r="2637" spans="4:4" x14ac:dyDescent="0.25">
      <c r="D2637" s="27"/>
    </row>
    <row r="2638" spans="4:4" x14ac:dyDescent="0.25">
      <c r="D2638" s="27"/>
    </row>
    <row r="2639" spans="4:4" x14ac:dyDescent="0.25">
      <c r="D2639" s="27"/>
    </row>
    <row r="2640" spans="4:4" x14ac:dyDescent="0.25">
      <c r="D2640" s="27"/>
    </row>
    <row r="2641" spans="4:4" x14ac:dyDescent="0.25">
      <c r="D2641" s="27"/>
    </row>
    <row r="2642" spans="4:4" x14ac:dyDescent="0.25">
      <c r="D2642" s="27"/>
    </row>
    <row r="2643" spans="4:4" x14ac:dyDescent="0.25">
      <c r="D2643" s="27"/>
    </row>
    <row r="2644" spans="4:4" x14ac:dyDescent="0.25">
      <c r="D2644" s="27"/>
    </row>
    <row r="2645" spans="4:4" x14ac:dyDescent="0.25">
      <c r="D2645" s="27"/>
    </row>
    <row r="2646" spans="4:4" x14ac:dyDescent="0.25">
      <c r="D2646" s="27"/>
    </row>
    <row r="2647" spans="4:4" x14ac:dyDescent="0.25">
      <c r="D2647" s="27"/>
    </row>
    <row r="2648" spans="4:4" x14ac:dyDescent="0.25">
      <c r="D2648" s="27"/>
    </row>
    <row r="2649" spans="4:4" x14ac:dyDescent="0.25">
      <c r="D2649" s="27"/>
    </row>
    <row r="2650" spans="4:4" x14ac:dyDescent="0.25">
      <c r="D2650" s="27"/>
    </row>
    <row r="2651" spans="4:4" x14ac:dyDescent="0.25">
      <c r="D2651" s="27"/>
    </row>
    <row r="2652" spans="4:4" x14ac:dyDescent="0.25">
      <c r="D2652" s="27"/>
    </row>
    <row r="2653" spans="4:4" x14ac:dyDescent="0.25">
      <c r="D2653" s="27"/>
    </row>
    <row r="2654" spans="4:4" x14ac:dyDescent="0.25">
      <c r="D2654" s="27"/>
    </row>
    <row r="2655" spans="4:4" x14ac:dyDescent="0.25">
      <c r="D2655" s="27"/>
    </row>
    <row r="2656" spans="4:4" x14ac:dyDescent="0.25">
      <c r="D2656" s="27"/>
    </row>
    <row r="2657" spans="4:4" x14ac:dyDescent="0.25">
      <c r="D2657" s="27"/>
    </row>
    <row r="2658" spans="4:4" x14ac:dyDescent="0.25">
      <c r="D2658" s="27"/>
    </row>
    <row r="2659" spans="4:4" x14ac:dyDescent="0.25">
      <c r="D2659" s="27"/>
    </row>
    <row r="2660" spans="4:4" x14ac:dyDescent="0.25">
      <c r="D2660" s="27"/>
    </row>
    <row r="2661" spans="4:4" x14ac:dyDescent="0.25">
      <c r="D2661" s="27"/>
    </row>
    <row r="2662" spans="4:4" x14ac:dyDescent="0.25">
      <c r="D2662" s="27"/>
    </row>
    <row r="2663" spans="4:4" x14ac:dyDescent="0.25">
      <c r="D2663" s="27"/>
    </row>
    <row r="2664" spans="4:4" x14ac:dyDescent="0.25">
      <c r="D2664" s="27"/>
    </row>
    <row r="2665" spans="4:4" x14ac:dyDescent="0.25">
      <c r="D2665" s="27"/>
    </row>
    <row r="2666" spans="4:4" x14ac:dyDescent="0.25">
      <c r="D2666" s="27"/>
    </row>
    <row r="2667" spans="4:4" x14ac:dyDescent="0.25">
      <c r="D2667" s="27"/>
    </row>
    <row r="2668" spans="4:4" x14ac:dyDescent="0.25">
      <c r="D2668" s="27"/>
    </row>
    <row r="2669" spans="4:4" x14ac:dyDescent="0.25">
      <c r="D2669" s="27"/>
    </row>
    <row r="2670" spans="4:4" x14ac:dyDescent="0.25">
      <c r="D2670" s="27"/>
    </row>
    <row r="2671" spans="4:4" x14ac:dyDescent="0.25">
      <c r="D2671" s="27"/>
    </row>
    <row r="2672" spans="4:4" x14ac:dyDescent="0.25">
      <c r="D2672" s="27"/>
    </row>
    <row r="2673" spans="4:4" x14ac:dyDescent="0.25">
      <c r="D2673" s="27"/>
    </row>
    <row r="2674" spans="4:4" x14ac:dyDescent="0.25">
      <c r="D2674" s="27"/>
    </row>
    <row r="2675" spans="4:4" x14ac:dyDescent="0.25">
      <c r="D2675" s="27"/>
    </row>
    <row r="2676" spans="4:4" x14ac:dyDescent="0.25">
      <c r="D2676" s="27"/>
    </row>
    <row r="2677" spans="4:4" x14ac:dyDescent="0.25">
      <c r="D2677" s="27"/>
    </row>
    <row r="2678" spans="4:4" x14ac:dyDescent="0.25">
      <c r="D2678" s="27"/>
    </row>
    <row r="2679" spans="4:4" x14ac:dyDescent="0.25">
      <c r="D2679" s="27"/>
    </row>
    <row r="2680" spans="4:4" x14ac:dyDescent="0.25">
      <c r="D2680" s="27"/>
    </row>
    <row r="2681" spans="4:4" x14ac:dyDescent="0.25">
      <c r="D2681" s="27"/>
    </row>
    <row r="2682" spans="4:4" x14ac:dyDescent="0.25">
      <c r="D2682" s="27"/>
    </row>
    <row r="2683" spans="4:4" x14ac:dyDescent="0.25">
      <c r="D2683" s="27"/>
    </row>
    <row r="2684" spans="4:4" x14ac:dyDescent="0.25">
      <c r="D2684" s="27"/>
    </row>
    <row r="2685" spans="4:4" x14ac:dyDescent="0.25">
      <c r="D2685" s="27"/>
    </row>
    <row r="2686" spans="4:4" x14ac:dyDescent="0.25">
      <c r="D2686" s="27"/>
    </row>
    <row r="2687" spans="4:4" x14ac:dyDescent="0.25">
      <c r="D2687" s="27"/>
    </row>
    <row r="2688" spans="4:4" x14ac:dyDescent="0.25">
      <c r="D2688" s="27"/>
    </row>
    <row r="2689" spans="4:4" x14ac:dyDescent="0.25">
      <c r="D2689" s="27"/>
    </row>
    <row r="2690" spans="4:4" x14ac:dyDescent="0.25">
      <c r="D2690" s="27"/>
    </row>
    <row r="2691" spans="4:4" x14ac:dyDescent="0.25">
      <c r="D2691" s="27"/>
    </row>
    <row r="2692" spans="4:4" x14ac:dyDescent="0.25">
      <c r="D2692" s="27"/>
    </row>
    <row r="2693" spans="4:4" x14ac:dyDescent="0.25">
      <c r="D2693" s="27"/>
    </row>
    <row r="2694" spans="4:4" x14ac:dyDescent="0.25">
      <c r="D2694" s="27"/>
    </row>
    <row r="2695" spans="4:4" x14ac:dyDescent="0.25">
      <c r="D2695" s="27"/>
    </row>
    <row r="2696" spans="4:4" x14ac:dyDescent="0.25">
      <c r="D2696" s="27"/>
    </row>
    <row r="2697" spans="4:4" x14ac:dyDescent="0.25">
      <c r="D2697" s="27"/>
    </row>
    <row r="2698" spans="4:4" x14ac:dyDescent="0.25">
      <c r="D2698" s="27"/>
    </row>
    <row r="2699" spans="4:4" x14ac:dyDescent="0.25">
      <c r="D2699" s="27"/>
    </row>
    <row r="2700" spans="4:4" x14ac:dyDescent="0.25">
      <c r="D2700" s="27"/>
    </row>
    <row r="2701" spans="4:4" x14ac:dyDescent="0.25">
      <c r="D2701" s="27"/>
    </row>
    <row r="2702" spans="4:4" x14ac:dyDescent="0.25">
      <c r="D2702" s="27"/>
    </row>
    <row r="2703" spans="4:4" x14ac:dyDescent="0.25">
      <c r="D2703" s="27"/>
    </row>
    <row r="2704" spans="4:4" x14ac:dyDescent="0.25">
      <c r="D2704" s="27"/>
    </row>
    <row r="2705" spans="4:4" x14ac:dyDescent="0.25">
      <c r="D2705" s="27"/>
    </row>
    <row r="2706" spans="4:4" x14ac:dyDescent="0.25">
      <c r="D2706" s="27"/>
    </row>
    <row r="2707" spans="4:4" x14ac:dyDescent="0.25">
      <c r="D2707" s="27"/>
    </row>
    <row r="2708" spans="4:4" x14ac:dyDescent="0.25">
      <c r="D2708" s="27"/>
    </row>
    <row r="2709" spans="4:4" x14ac:dyDescent="0.25">
      <c r="D2709" s="27"/>
    </row>
    <row r="2710" spans="4:4" x14ac:dyDescent="0.25">
      <c r="D2710" s="27"/>
    </row>
    <row r="2711" spans="4:4" x14ac:dyDescent="0.25">
      <c r="D2711" s="27"/>
    </row>
    <row r="2712" spans="4:4" x14ac:dyDescent="0.25">
      <c r="D2712" s="27"/>
    </row>
    <row r="2713" spans="4:4" x14ac:dyDescent="0.25">
      <c r="D2713" s="27"/>
    </row>
    <row r="2714" spans="4:4" x14ac:dyDescent="0.25">
      <c r="D2714" s="27"/>
    </row>
    <row r="2715" spans="4:4" x14ac:dyDescent="0.25">
      <c r="D2715" s="27"/>
    </row>
    <row r="2716" spans="4:4" x14ac:dyDescent="0.25">
      <c r="D2716" s="27"/>
    </row>
    <row r="2717" spans="4:4" x14ac:dyDescent="0.25">
      <c r="D2717" s="27"/>
    </row>
    <row r="2718" spans="4:4" x14ac:dyDescent="0.25">
      <c r="D2718" s="27"/>
    </row>
    <row r="2719" spans="4:4" x14ac:dyDescent="0.25">
      <c r="D2719" s="27"/>
    </row>
    <row r="2720" spans="4:4" x14ac:dyDescent="0.25">
      <c r="D2720" s="27"/>
    </row>
    <row r="2721" spans="4:4" x14ac:dyDescent="0.25">
      <c r="D2721" s="27"/>
    </row>
    <row r="2722" spans="4:4" x14ac:dyDescent="0.25">
      <c r="D2722" s="27"/>
    </row>
    <row r="2723" spans="4:4" x14ac:dyDescent="0.25">
      <c r="D2723" s="27"/>
    </row>
    <row r="2724" spans="4:4" x14ac:dyDescent="0.25">
      <c r="D2724" s="27"/>
    </row>
    <row r="2725" spans="4:4" x14ac:dyDescent="0.25">
      <c r="D2725" s="27"/>
    </row>
    <row r="2726" spans="4:4" x14ac:dyDescent="0.25">
      <c r="D2726" s="27"/>
    </row>
    <row r="2727" spans="4:4" x14ac:dyDescent="0.25">
      <c r="D2727" s="27"/>
    </row>
    <row r="2728" spans="4:4" x14ac:dyDescent="0.25">
      <c r="D2728" s="27"/>
    </row>
    <row r="2729" spans="4:4" x14ac:dyDescent="0.25">
      <c r="D2729" s="27"/>
    </row>
    <row r="2730" spans="4:4" x14ac:dyDescent="0.25">
      <c r="D2730" s="27"/>
    </row>
    <row r="2731" spans="4:4" x14ac:dyDescent="0.25">
      <c r="D2731" s="27"/>
    </row>
    <row r="2732" spans="4:4" x14ac:dyDescent="0.25">
      <c r="D2732" s="27"/>
    </row>
    <row r="2733" spans="4:4" x14ac:dyDescent="0.25">
      <c r="D2733" s="27"/>
    </row>
    <row r="2734" spans="4:4" x14ac:dyDescent="0.25">
      <c r="D2734" s="27"/>
    </row>
    <row r="2735" spans="4:4" x14ac:dyDescent="0.25">
      <c r="D2735" s="27"/>
    </row>
    <row r="2736" spans="4:4" x14ac:dyDescent="0.25">
      <c r="D2736" s="27"/>
    </row>
    <row r="2737" spans="4:4" x14ac:dyDescent="0.25">
      <c r="D2737" s="27"/>
    </row>
    <row r="2738" spans="4:4" x14ac:dyDescent="0.25">
      <c r="D2738" s="27"/>
    </row>
    <row r="2739" spans="4:4" x14ac:dyDescent="0.25">
      <c r="D2739" s="27"/>
    </row>
    <row r="2740" spans="4:4" x14ac:dyDescent="0.25">
      <c r="D2740" s="27"/>
    </row>
    <row r="2741" spans="4:4" x14ac:dyDescent="0.25">
      <c r="D2741" s="27"/>
    </row>
    <row r="2742" spans="4:4" x14ac:dyDescent="0.25">
      <c r="D2742" s="27"/>
    </row>
    <row r="2743" spans="4:4" x14ac:dyDescent="0.25">
      <c r="D2743" s="27"/>
    </row>
    <row r="2744" spans="4:4" x14ac:dyDescent="0.25">
      <c r="D2744" s="27"/>
    </row>
    <row r="2745" spans="4:4" x14ac:dyDescent="0.25">
      <c r="D2745" s="27"/>
    </row>
    <row r="2746" spans="4:4" x14ac:dyDescent="0.25">
      <c r="D2746" s="27"/>
    </row>
    <row r="2747" spans="4:4" x14ac:dyDescent="0.25">
      <c r="D2747" s="27"/>
    </row>
    <row r="2748" spans="4:4" x14ac:dyDescent="0.25">
      <c r="D2748" s="27"/>
    </row>
    <row r="2749" spans="4:4" x14ac:dyDescent="0.25">
      <c r="D2749" s="27"/>
    </row>
    <row r="2750" spans="4:4" x14ac:dyDescent="0.25">
      <c r="D2750" s="27"/>
    </row>
    <row r="2751" spans="4:4" x14ac:dyDescent="0.25">
      <c r="D2751" s="27"/>
    </row>
    <row r="2752" spans="4:4" x14ac:dyDescent="0.25">
      <c r="D2752" s="27"/>
    </row>
    <row r="2753" spans="4:4" x14ac:dyDescent="0.25">
      <c r="D2753" s="27"/>
    </row>
    <row r="2754" spans="4:4" x14ac:dyDescent="0.25">
      <c r="D2754" s="27"/>
    </row>
    <row r="2755" spans="4:4" x14ac:dyDescent="0.25">
      <c r="D2755" s="27"/>
    </row>
    <row r="2756" spans="4:4" x14ac:dyDescent="0.25">
      <c r="D2756" s="27"/>
    </row>
    <row r="2757" spans="4:4" x14ac:dyDescent="0.25">
      <c r="D2757" s="27"/>
    </row>
    <row r="2758" spans="4:4" x14ac:dyDescent="0.25">
      <c r="D2758" s="27"/>
    </row>
    <row r="2759" spans="4:4" x14ac:dyDescent="0.25">
      <c r="D2759" s="27"/>
    </row>
    <row r="2760" spans="4:4" x14ac:dyDescent="0.25">
      <c r="D2760" s="27"/>
    </row>
    <row r="2761" spans="4:4" x14ac:dyDescent="0.25">
      <c r="D2761" s="27"/>
    </row>
    <row r="2762" spans="4:4" x14ac:dyDescent="0.25">
      <c r="D2762" s="27"/>
    </row>
    <row r="2763" spans="4:4" x14ac:dyDescent="0.25">
      <c r="D2763" s="27"/>
    </row>
    <row r="2764" spans="4:4" x14ac:dyDescent="0.25">
      <c r="D2764" s="27"/>
    </row>
    <row r="2765" spans="4:4" x14ac:dyDescent="0.25">
      <c r="D2765" s="27"/>
    </row>
    <row r="2766" spans="4:4" x14ac:dyDescent="0.25">
      <c r="D2766" s="27"/>
    </row>
    <row r="2767" spans="4:4" x14ac:dyDescent="0.25">
      <c r="D2767" s="27"/>
    </row>
    <row r="2768" spans="4:4" x14ac:dyDescent="0.25">
      <c r="D2768" s="27"/>
    </row>
    <row r="2769" spans="4:4" x14ac:dyDescent="0.25">
      <c r="D2769" s="27"/>
    </row>
    <row r="2770" spans="4:4" x14ac:dyDescent="0.25">
      <c r="D2770" s="27"/>
    </row>
    <row r="2771" spans="4:4" x14ac:dyDescent="0.25">
      <c r="D2771" s="27"/>
    </row>
    <row r="2772" spans="4:4" x14ac:dyDescent="0.25">
      <c r="D2772" s="27"/>
    </row>
    <row r="2773" spans="4:4" x14ac:dyDescent="0.25">
      <c r="D2773" s="27"/>
    </row>
    <row r="2774" spans="4:4" x14ac:dyDescent="0.25">
      <c r="D2774" s="27"/>
    </row>
    <row r="2775" spans="4:4" x14ac:dyDescent="0.25">
      <c r="D2775" s="27"/>
    </row>
    <row r="2776" spans="4:4" x14ac:dyDescent="0.25">
      <c r="D2776" s="27"/>
    </row>
    <row r="2777" spans="4:4" x14ac:dyDescent="0.25">
      <c r="D2777" s="27"/>
    </row>
    <row r="2778" spans="4:4" x14ac:dyDescent="0.25">
      <c r="D2778" s="27"/>
    </row>
    <row r="2779" spans="4:4" x14ac:dyDescent="0.25">
      <c r="D2779" s="27"/>
    </row>
    <row r="2780" spans="4:4" x14ac:dyDescent="0.25">
      <c r="D2780" s="27"/>
    </row>
    <row r="2781" spans="4:4" x14ac:dyDescent="0.25">
      <c r="D2781" s="27"/>
    </row>
    <row r="2782" spans="4:4" x14ac:dyDescent="0.25">
      <c r="D2782" s="27"/>
    </row>
    <row r="2783" spans="4:4" x14ac:dyDescent="0.25">
      <c r="D2783" s="27"/>
    </row>
    <row r="2784" spans="4:4" x14ac:dyDescent="0.25">
      <c r="D2784" s="27"/>
    </row>
    <row r="2785" spans="4:4" x14ac:dyDescent="0.25">
      <c r="D2785" s="27"/>
    </row>
    <row r="2786" spans="4:4" x14ac:dyDescent="0.25">
      <c r="D2786" s="27"/>
    </row>
    <row r="2787" spans="4:4" x14ac:dyDescent="0.25">
      <c r="D2787" s="27"/>
    </row>
    <row r="2788" spans="4:4" x14ac:dyDescent="0.25">
      <c r="D2788" s="27"/>
    </row>
    <row r="2789" spans="4:4" x14ac:dyDescent="0.25">
      <c r="D2789" s="27"/>
    </row>
    <row r="2790" spans="4:4" x14ac:dyDescent="0.25">
      <c r="D2790" s="27"/>
    </row>
    <row r="2791" spans="4:4" x14ac:dyDescent="0.25">
      <c r="D2791" s="27"/>
    </row>
    <row r="2792" spans="4:4" x14ac:dyDescent="0.25">
      <c r="D2792" s="27"/>
    </row>
    <row r="2793" spans="4:4" x14ac:dyDescent="0.25">
      <c r="D2793" s="27"/>
    </row>
    <row r="2794" spans="4:4" x14ac:dyDescent="0.25">
      <c r="D2794" s="27"/>
    </row>
    <row r="2795" spans="4:4" x14ac:dyDescent="0.25">
      <c r="D2795" s="27"/>
    </row>
    <row r="2796" spans="4:4" x14ac:dyDescent="0.25">
      <c r="D2796" s="27"/>
    </row>
    <row r="2797" spans="4:4" x14ac:dyDescent="0.25">
      <c r="D2797" s="27"/>
    </row>
    <row r="2798" spans="4:4" x14ac:dyDescent="0.25">
      <c r="D2798" s="27"/>
    </row>
    <row r="2799" spans="4:4" x14ac:dyDescent="0.25">
      <c r="D2799" s="27"/>
    </row>
    <row r="2800" spans="4:4" x14ac:dyDescent="0.25">
      <c r="D2800" s="27"/>
    </row>
    <row r="2801" spans="4:4" x14ac:dyDescent="0.25">
      <c r="D2801" s="27"/>
    </row>
    <row r="2802" spans="4:4" x14ac:dyDescent="0.25">
      <c r="D2802" s="27"/>
    </row>
    <row r="2803" spans="4:4" x14ac:dyDescent="0.25">
      <c r="D2803" s="27"/>
    </row>
    <row r="2804" spans="4:4" x14ac:dyDescent="0.25">
      <c r="D2804" s="27"/>
    </row>
    <row r="2805" spans="4:4" x14ac:dyDescent="0.25">
      <c r="D2805" s="27"/>
    </row>
    <row r="2806" spans="4:4" x14ac:dyDescent="0.25">
      <c r="D2806" s="27"/>
    </row>
    <row r="2807" spans="4:4" x14ac:dyDescent="0.25">
      <c r="D2807" s="27"/>
    </row>
    <row r="2808" spans="4:4" x14ac:dyDescent="0.25">
      <c r="D2808" s="27"/>
    </row>
    <row r="2809" spans="4:4" x14ac:dyDescent="0.25">
      <c r="D2809" s="27"/>
    </row>
    <row r="2810" spans="4:4" x14ac:dyDescent="0.25">
      <c r="D2810" s="27"/>
    </row>
    <row r="2811" spans="4:4" x14ac:dyDescent="0.25">
      <c r="D2811" s="27"/>
    </row>
    <row r="2812" spans="4:4" x14ac:dyDescent="0.25">
      <c r="D2812" s="27"/>
    </row>
    <row r="2813" spans="4:4" x14ac:dyDescent="0.25">
      <c r="D2813" s="27"/>
    </row>
    <row r="2814" spans="4:4" x14ac:dyDescent="0.25">
      <c r="D2814" s="27"/>
    </row>
    <row r="2815" spans="4:4" x14ac:dyDescent="0.25">
      <c r="D2815" s="27"/>
    </row>
    <row r="2816" spans="4:4" x14ac:dyDescent="0.25">
      <c r="D2816" s="27"/>
    </row>
    <row r="2817" spans="4:4" x14ac:dyDescent="0.25">
      <c r="D2817" s="27"/>
    </row>
    <row r="2818" spans="4:4" x14ac:dyDescent="0.25">
      <c r="D2818" s="27"/>
    </row>
    <row r="2819" spans="4:4" x14ac:dyDescent="0.25">
      <c r="D2819" s="27"/>
    </row>
    <row r="2820" spans="4:4" x14ac:dyDescent="0.25">
      <c r="D2820" s="27"/>
    </row>
    <row r="2821" spans="4:4" x14ac:dyDescent="0.25">
      <c r="D2821" s="27"/>
    </row>
    <row r="2822" spans="4:4" x14ac:dyDescent="0.25">
      <c r="D2822" s="27"/>
    </row>
    <row r="2823" spans="4:4" x14ac:dyDescent="0.25">
      <c r="D2823" s="27"/>
    </row>
    <row r="2824" spans="4:4" x14ac:dyDescent="0.25">
      <c r="D2824" s="27"/>
    </row>
    <row r="2825" spans="4:4" x14ac:dyDescent="0.25">
      <c r="D2825" s="27"/>
    </row>
    <row r="2826" spans="4:4" x14ac:dyDescent="0.25">
      <c r="D2826" s="27"/>
    </row>
    <row r="2827" spans="4:4" x14ac:dyDescent="0.25">
      <c r="D2827" s="27"/>
    </row>
    <row r="2828" spans="4:4" x14ac:dyDescent="0.25">
      <c r="D2828" s="27"/>
    </row>
    <row r="2829" spans="4:4" x14ac:dyDescent="0.25">
      <c r="D2829" s="27"/>
    </row>
    <row r="2830" spans="4:4" x14ac:dyDescent="0.25">
      <c r="D2830" s="27"/>
    </row>
    <row r="2831" spans="4:4" x14ac:dyDescent="0.25">
      <c r="D2831" s="27"/>
    </row>
    <row r="2832" spans="4:4" x14ac:dyDescent="0.25">
      <c r="D2832" s="27"/>
    </row>
    <row r="2833" spans="4:4" x14ac:dyDescent="0.25">
      <c r="D2833" s="27"/>
    </row>
    <row r="2834" spans="4:4" x14ac:dyDescent="0.25">
      <c r="D2834" s="27"/>
    </row>
    <row r="2835" spans="4:4" x14ac:dyDescent="0.25">
      <c r="D2835" s="27"/>
    </row>
    <row r="2836" spans="4:4" x14ac:dyDescent="0.25">
      <c r="D2836" s="27"/>
    </row>
    <row r="2837" spans="4:4" x14ac:dyDescent="0.25">
      <c r="D2837" s="27"/>
    </row>
    <row r="2838" spans="4:4" x14ac:dyDescent="0.25">
      <c r="D2838" s="27"/>
    </row>
    <row r="2839" spans="4:4" x14ac:dyDescent="0.25">
      <c r="D2839" s="27"/>
    </row>
    <row r="2840" spans="4:4" x14ac:dyDescent="0.25">
      <c r="D2840" s="27"/>
    </row>
    <row r="2841" spans="4:4" x14ac:dyDescent="0.25">
      <c r="D2841" s="27"/>
    </row>
    <row r="2842" spans="4:4" x14ac:dyDescent="0.25">
      <c r="D2842" s="27"/>
    </row>
    <row r="2843" spans="4:4" x14ac:dyDescent="0.25">
      <c r="D2843" s="27"/>
    </row>
    <row r="2844" spans="4:4" x14ac:dyDescent="0.25">
      <c r="D2844" s="27"/>
    </row>
    <row r="2845" spans="4:4" x14ac:dyDescent="0.25">
      <c r="D2845" s="27"/>
    </row>
    <row r="2846" spans="4:4" x14ac:dyDescent="0.25">
      <c r="D2846" s="27"/>
    </row>
    <row r="2847" spans="4:4" x14ac:dyDescent="0.25">
      <c r="D2847" s="27"/>
    </row>
    <row r="2848" spans="4:4" x14ac:dyDescent="0.25">
      <c r="D2848" s="27"/>
    </row>
    <row r="2849" spans="4:4" x14ac:dyDescent="0.25">
      <c r="D2849" s="27"/>
    </row>
    <row r="2850" spans="4:4" x14ac:dyDescent="0.25">
      <c r="D2850" s="27"/>
    </row>
    <row r="2851" spans="4:4" x14ac:dyDescent="0.25">
      <c r="D2851" s="27"/>
    </row>
    <row r="2852" spans="4:4" x14ac:dyDescent="0.25">
      <c r="D2852" s="27"/>
    </row>
    <row r="2853" spans="4:4" x14ac:dyDescent="0.25">
      <c r="D2853" s="27"/>
    </row>
    <row r="2854" spans="4:4" x14ac:dyDescent="0.25">
      <c r="D2854" s="27"/>
    </row>
    <row r="2855" spans="4:4" x14ac:dyDescent="0.25">
      <c r="D2855" s="27"/>
    </row>
    <row r="2856" spans="4:4" x14ac:dyDescent="0.25">
      <c r="D2856" s="27"/>
    </row>
    <row r="2857" spans="4:4" x14ac:dyDescent="0.25">
      <c r="D2857" s="27"/>
    </row>
    <row r="2858" spans="4:4" x14ac:dyDescent="0.25">
      <c r="D2858" s="27"/>
    </row>
    <row r="2859" spans="4:4" x14ac:dyDescent="0.25">
      <c r="D2859" s="27"/>
    </row>
    <row r="2860" spans="4:4" x14ac:dyDescent="0.25">
      <c r="D2860" s="27"/>
    </row>
    <row r="2861" spans="4:4" x14ac:dyDescent="0.25">
      <c r="D2861" s="27"/>
    </row>
    <row r="2862" spans="4:4" x14ac:dyDescent="0.25">
      <c r="D2862" s="27"/>
    </row>
    <row r="2863" spans="4:4" x14ac:dyDescent="0.25">
      <c r="D2863" s="27"/>
    </row>
    <row r="2864" spans="4:4" x14ac:dyDescent="0.25">
      <c r="D2864" s="27"/>
    </row>
    <row r="2865" spans="4:4" x14ac:dyDescent="0.25">
      <c r="D2865" s="27"/>
    </row>
    <row r="2866" spans="4:4" x14ac:dyDescent="0.25">
      <c r="D2866" s="27"/>
    </row>
    <row r="2867" spans="4:4" x14ac:dyDescent="0.25">
      <c r="D2867" s="27"/>
    </row>
    <row r="2868" spans="4:4" x14ac:dyDescent="0.25">
      <c r="D2868" s="27"/>
    </row>
    <row r="2869" spans="4:4" x14ac:dyDescent="0.25">
      <c r="D2869" s="27"/>
    </row>
    <row r="2870" spans="4:4" x14ac:dyDescent="0.25">
      <c r="D2870" s="27"/>
    </row>
    <row r="2871" spans="4:4" x14ac:dyDescent="0.25">
      <c r="D2871" s="27"/>
    </row>
    <row r="2872" spans="4:4" x14ac:dyDescent="0.25">
      <c r="D2872" s="27"/>
    </row>
    <row r="2873" spans="4:4" x14ac:dyDescent="0.25">
      <c r="D2873" s="27"/>
    </row>
    <row r="2874" spans="4:4" x14ac:dyDescent="0.25">
      <c r="D2874" s="27"/>
    </row>
    <row r="2875" spans="4:4" x14ac:dyDescent="0.25">
      <c r="D2875" s="27"/>
    </row>
    <row r="2876" spans="4:4" x14ac:dyDescent="0.25">
      <c r="D2876" s="27"/>
    </row>
    <row r="2877" spans="4:4" x14ac:dyDescent="0.25">
      <c r="D2877" s="27"/>
    </row>
    <row r="2878" spans="4:4" x14ac:dyDescent="0.25">
      <c r="D2878" s="27"/>
    </row>
    <row r="2879" spans="4:4" x14ac:dyDescent="0.25">
      <c r="D2879" s="27"/>
    </row>
    <row r="2880" spans="4:4" x14ac:dyDescent="0.25">
      <c r="D2880" s="27"/>
    </row>
    <row r="2881" spans="4:4" x14ac:dyDescent="0.25">
      <c r="D2881" s="27"/>
    </row>
    <row r="2882" spans="4:4" x14ac:dyDescent="0.25">
      <c r="D2882" s="27"/>
    </row>
    <row r="2883" spans="4:4" x14ac:dyDescent="0.25">
      <c r="D2883" s="27"/>
    </row>
    <row r="2884" spans="4:4" x14ac:dyDescent="0.25">
      <c r="D2884" s="27"/>
    </row>
    <row r="2885" spans="4:4" x14ac:dyDescent="0.25">
      <c r="D2885" s="27"/>
    </row>
    <row r="2886" spans="4:4" x14ac:dyDescent="0.25">
      <c r="D2886" s="27"/>
    </row>
    <row r="2887" spans="4:4" x14ac:dyDescent="0.25">
      <c r="D2887" s="27"/>
    </row>
    <row r="2888" spans="4:4" x14ac:dyDescent="0.25">
      <c r="D2888" s="27"/>
    </row>
    <row r="2889" spans="4:4" x14ac:dyDescent="0.25">
      <c r="D2889" s="27"/>
    </row>
    <row r="2890" spans="4:4" x14ac:dyDescent="0.25">
      <c r="D2890" s="27"/>
    </row>
    <row r="2891" spans="4:4" x14ac:dyDescent="0.25">
      <c r="D2891" s="27"/>
    </row>
    <row r="2892" spans="4:4" x14ac:dyDescent="0.25">
      <c r="D2892" s="27"/>
    </row>
    <row r="2893" spans="4:4" x14ac:dyDescent="0.25">
      <c r="D2893" s="27"/>
    </row>
    <row r="2894" spans="4:4" x14ac:dyDescent="0.25">
      <c r="D2894" s="27"/>
    </row>
    <row r="2895" spans="4:4" x14ac:dyDescent="0.25">
      <c r="D2895" s="27"/>
    </row>
    <row r="2896" spans="4:4" x14ac:dyDescent="0.25">
      <c r="D2896" s="27"/>
    </row>
    <row r="2897" spans="4:4" x14ac:dyDescent="0.25">
      <c r="D2897" s="27"/>
    </row>
    <row r="2898" spans="4:4" x14ac:dyDescent="0.25">
      <c r="D2898" s="27"/>
    </row>
    <row r="2899" spans="4:4" x14ac:dyDescent="0.25">
      <c r="D2899" s="27"/>
    </row>
    <row r="2900" spans="4:4" x14ac:dyDescent="0.25">
      <c r="D2900" s="27"/>
    </row>
    <row r="2901" spans="4:4" x14ac:dyDescent="0.25">
      <c r="D2901" s="27"/>
    </row>
    <row r="2902" spans="4:4" x14ac:dyDescent="0.25">
      <c r="D2902" s="27"/>
    </row>
    <row r="2903" spans="4:4" x14ac:dyDescent="0.25">
      <c r="D2903" s="27"/>
    </row>
    <row r="2904" spans="4:4" x14ac:dyDescent="0.25">
      <c r="D2904" s="27"/>
    </row>
    <row r="2905" spans="4:4" x14ac:dyDescent="0.25">
      <c r="D2905" s="27"/>
    </row>
    <row r="2906" spans="4:4" x14ac:dyDescent="0.25">
      <c r="D2906" s="27"/>
    </row>
    <row r="2907" spans="4:4" x14ac:dyDescent="0.25">
      <c r="D2907" s="27"/>
    </row>
    <row r="2908" spans="4:4" x14ac:dyDescent="0.25">
      <c r="D2908" s="27"/>
    </row>
    <row r="2909" spans="4:4" x14ac:dyDescent="0.25">
      <c r="D2909" s="27"/>
    </row>
    <row r="2910" spans="4:4" x14ac:dyDescent="0.25">
      <c r="D2910" s="27"/>
    </row>
    <row r="2911" spans="4:4" x14ac:dyDescent="0.25">
      <c r="D2911" s="27"/>
    </row>
    <row r="2912" spans="4:4" x14ac:dyDescent="0.25">
      <c r="D2912" s="27"/>
    </row>
    <row r="2913" spans="4:4" x14ac:dyDescent="0.25">
      <c r="D2913" s="27"/>
    </row>
    <row r="2914" spans="4:4" x14ac:dyDescent="0.25">
      <c r="D2914" s="27"/>
    </row>
    <row r="2915" spans="4:4" x14ac:dyDescent="0.25">
      <c r="D2915" s="27"/>
    </row>
    <row r="2916" spans="4:4" x14ac:dyDescent="0.25">
      <c r="D2916" s="27"/>
    </row>
    <row r="2917" spans="4:4" x14ac:dyDescent="0.25">
      <c r="D2917" s="27"/>
    </row>
    <row r="2918" spans="4:4" x14ac:dyDescent="0.25">
      <c r="D2918" s="27"/>
    </row>
    <row r="2919" spans="4:4" x14ac:dyDescent="0.25">
      <c r="D2919" s="27"/>
    </row>
    <row r="2920" spans="4:4" x14ac:dyDescent="0.25">
      <c r="D2920" s="27"/>
    </row>
    <row r="2921" spans="4:4" x14ac:dyDescent="0.25">
      <c r="D2921" s="27"/>
    </row>
    <row r="2922" spans="4:4" x14ac:dyDescent="0.25">
      <c r="D2922" s="27"/>
    </row>
    <row r="2923" spans="4:4" x14ac:dyDescent="0.25">
      <c r="D2923" s="27"/>
    </row>
    <row r="2924" spans="4:4" x14ac:dyDescent="0.25">
      <c r="D2924" s="27"/>
    </row>
    <row r="2925" spans="4:4" x14ac:dyDescent="0.25">
      <c r="D2925" s="27"/>
    </row>
    <row r="2926" spans="4:4" x14ac:dyDescent="0.25">
      <c r="D2926" s="27"/>
    </row>
    <row r="2927" spans="4:4" x14ac:dyDescent="0.25">
      <c r="D2927" s="27"/>
    </row>
    <row r="2928" spans="4:4" x14ac:dyDescent="0.25">
      <c r="D2928" s="27"/>
    </row>
    <row r="2929" spans="4:4" x14ac:dyDescent="0.25">
      <c r="D2929" s="27"/>
    </row>
    <row r="2930" spans="4:4" x14ac:dyDescent="0.25">
      <c r="D2930" s="27"/>
    </row>
    <row r="2931" spans="4:4" x14ac:dyDescent="0.25">
      <c r="D2931" s="27"/>
    </row>
    <row r="2932" spans="4:4" x14ac:dyDescent="0.25">
      <c r="D2932" s="27"/>
    </row>
    <row r="2933" spans="4:4" x14ac:dyDescent="0.25">
      <c r="D2933" s="27"/>
    </row>
    <row r="2934" spans="4:4" x14ac:dyDescent="0.25">
      <c r="D2934" s="27"/>
    </row>
    <row r="2935" spans="4:4" x14ac:dyDescent="0.25">
      <c r="D2935" s="27"/>
    </row>
    <row r="2936" spans="4:4" x14ac:dyDescent="0.25">
      <c r="D2936" s="27"/>
    </row>
    <row r="2937" spans="4:4" x14ac:dyDescent="0.25">
      <c r="D2937" s="27"/>
    </row>
    <row r="2938" spans="4:4" x14ac:dyDescent="0.25">
      <c r="D2938" s="27"/>
    </row>
    <row r="2939" spans="4:4" x14ac:dyDescent="0.25">
      <c r="D2939" s="27"/>
    </row>
    <row r="2940" spans="4:4" x14ac:dyDescent="0.25">
      <c r="D2940" s="27"/>
    </row>
    <row r="2941" spans="4:4" x14ac:dyDescent="0.25">
      <c r="D2941" s="27"/>
    </row>
    <row r="2942" spans="4:4" x14ac:dyDescent="0.25">
      <c r="D2942" s="27"/>
    </row>
    <row r="2943" spans="4:4" x14ac:dyDescent="0.25">
      <c r="D2943" s="27"/>
    </row>
    <row r="2944" spans="4:4" x14ac:dyDescent="0.25">
      <c r="D2944" s="27"/>
    </row>
    <row r="2945" spans="4:4" x14ac:dyDescent="0.25">
      <c r="D2945" s="27"/>
    </row>
    <row r="2946" spans="4:4" x14ac:dyDescent="0.25">
      <c r="D2946" s="27"/>
    </row>
    <row r="2947" spans="4:4" x14ac:dyDescent="0.25">
      <c r="D2947" s="27"/>
    </row>
    <row r="2948" spans="4:4" x14ac:dyDescent="0.25">
      <c r="D2948" s="27"/>
    </row>
    <row r="2949" spans="4:4" x14ac:dyDescent="0.25">
      <c r="D2949" s="27"/>
    </row>
    <row r="2950" spans="4:4" x14ac:dyDescent="0.25">
      <c r="D2950" s="27"/>
    </row>
    <row r="2951" spans="4:4" x14ac:dyDescent="0.25">
      <c r="D2951" s="27"/>
    </row>
    <row r="2952" spans="4:4" x14ac:dyDescent="0.25">
      <c r="D2952" s="27"/>
    </row>
    <row r="2953" spans="4:4" x14ac:dyDescent="0.25">
      <c r="D2953" s="27"/>
    </row>
    <row r="2954" spans="4:4" x14ac:dyDescent="0.25">
      <c r="D2954" s="27"/>
    </row>
    <row r="2955" spans="4:4" x14ac:dyDescent="0.25">
      <c r="D2955" s="27"/>
    </row>
    <row r="2956" spans="4:4" x14ac:dyDescent="0.25">
      <c r="D2956" s="27"/>
    </row>
    <row r="2957" spans="4:4" x14ac:dyDescent="0.25">
      <c r="D2957" s="27"/>
    </row>
    <row r="2958" spans="4:4" x14ac:dyDescent="0.25">
      <c r="D2958" s="27"/>
    </row>
    <row r="2959" spans="4:4" x14ac:dyDescent="0.25">
      <c r="D2959" s="27"/>
    </row>
    <row r="2960" spans="4:4" x14ac:dyDescent="0.25">
      <c r="D2960" s="27"/>
    </row>
    <row r="2961" spans="4:4" x14ac:dyDescent="0.25">
      <c r="D2961" s="27"/>
    </row>
    <row r="2962" spans="4:4" x14ac:dyDescent="0.25">
      <c r="D2962" s="27"/>
    </row>
    <row r="2963" spans="4:4" x14ac:dyDescent="0.25">
      <c r="D2963" s="27"/>
    </row>
    <row r="2964" spans="4:4" x14ac:dyDescent="0.25">
      <c r="D2964" s="27"/>
    </row>
    <row r="2965" spans="4:4" x14ac:dyDescent="0.25">
      <c r="D2965" s="27"/>
    </row>
    <row r="2966" spans="4:4" x14ac:dyDescent="0.25">
      <c r="D2966" s="27"/>
    </row>
    <row r="2967" spans="4:4" x14ac:dyDescent="0.25">
      <c r="D2967" s="27"/>
    </row>
    <row r="2968" spans="4:4" x14ac:dyDescent="0.25">
      <c r="D2968" s="27"/>
    </row>
    <row r="2969" spans="4:4" x14ac:dyDescent="0.25">
      <c r="D2969" s="27"/>
    </row>
    <row r="2970" spans="4:4" x14ac:dyDescent="0.25">
      <c r="D2970" s="27"/>
    </row>
    <row r="2971" spans="4:4" x14ac:dyDescent="0.25">
      <c r="D2971" s="27"/>
    </row>
    <row r="2972" spans="4:4" x14ac:dyDescent="0.25">
      <c r="D2972" s="27"/>
    </row>
    <row r="2973" spans="4:4" x14ac:dyDescent="0.25">
      <c r="D2973" s="27"/>
    </row>
    <row r="2974" spans="4:4" x14ac:dyDescent="0.25">
      <c r="D2974" s="27"/>
    </row>
    <row r="2975" spans="4:4" x14ac:dyDescent="0.25">
      <c r="D2975" s="27"/>
    </row>
    <row r="2976" spans="4:4" x14ac:dyDescent="0.25">
      <c r="D2976" s="27"/>
    </row>
    <row r="2977" spans="4:4" x14ac:dyDescent="0.25">
      <c r="D2977" s="27"/>
    </row>
    <row r="2978" spans="4:4" x14ac:dyDescent="0.25">
      <c r="D2978" s="27"/>
    </row>
    <row r="2979" spans="4:4" x14ac:dyDescent="0.25">
      <c r="D2979" s="27"/>
    </row>
    <row r="2980" spans="4:4" x14ac:dyDescent="0.25">
      <c r="D2980" s="27"/>
    </row>
    <row r="2981" spans="4:4" x14ac:dyDescent="0.25">
      <c r="D2981" s="27"/>
    </row>
    <row r="2982" spans="4:4" x14ac:dyDescent="0.25">
      <c r="D2982" s="27"/>
    </row>
    <row r="2983" spans="4:4" x14ac:dyDescent="0.25">
      <c r="D2983" s="27"/>
    </row>
    <row r="2984" spans="4:4" x14ac:dyDescent="0.25">
      <c r="D2984" s="27"/>
    </row>
    <row r="2985" spans="4:4" x14ac:dyDescent="0.25">
      <c r="D2985" s="27"/>
    </row>
    <row r="2986" spans="4:4" x14ac:dyDescent="0.25">
      <c r="D2986" s="27"/>
    </row>
    <row r="2987" spans="4:4" x14ac:dyDescent="0.25">
      <c r="D2987" s="27"/>
    </row>
    <row r="2988" spans="4:4" x14ac:dyDescent="0.25">
      <c r="D2988" s="27"/>
    </row>
    <row r="2989" spans="4:4" x14ac:dyDescent="0.25">
      <c r="D2989" s="27"/>
    </row>
    <row r="2990" spans="4:4" x14ac:dyDescent="0.25">
      <c r="D2990" s="27"/>
    </row>
    <row r="2991" spans="4:4" x14ac:dyDescent="0.25">
      <c r="D2991" s="27"/>
    </row>
    <row r="2992" spans="4:4" x14ac:dyDescent="0.25">
      <c r="D2992" s="27"/>
    </row>
    <row r="2993" spans="4:4" x14ac:dyDescent="0.25">
      <c r="D2993" s="27"/>
    </row>
    <row r="2994" spans="4:4" x14ac:dyDescent="0.25">
      <c r="D2994" s="27"/>
    </row>
    <row r="2995" spans="4:4" x14ac:dyDescent="0.25">
      <c r="D2995" s="27"/>
    </row>
    <row r="2996" spans="4:4" x14ac:dyDescent="0.25">
      <c r="D2996" s="27"/>
    </row>
    <row r="2997" spans="4:4" x14ac:dyDescent="0.25">
      <c r="D2997" s="27"/>
    </row>
    <row r="2998" spans="4:4" x14ac:dyDescent="0.25">
      <c r="D2998" s="27"/>
    </row>
    <row r="2999" spans="4:4" x14ac:dyDescent="0.25">
      <c r="D2999" s="27"/>
    </row>
    <row r="3000" spans="4:4" x14ac:dyDescent="0.25">
      <c r="D3000" s="27"/>
    </row>
    <row r="3001" spans="4:4" x14ac:dyDescent="0.25">
      <c r="D3001" s="27"/>
    </row>
    <row r="3002" spans="4:4" x14ac:dyDescent="0.25">
      <c r="D3002" s="27"/>
    </row>
    <row r="3003" spans="4:4" x14ac:dyDescent="0.25">
      <c r="D3003" s="27"/>
    </row>
    <row r="3004" spans="4:4" x14ac:dyDescent="0.25">
      <c r="D3004" s="27"/>
    </row>
    <row r="3005" spans="4:4" x14ac:dyDescent="0.25">
      <c r="D3005" s="27"/>
    </row>
    <row r="3006" spans="4:4" x14ac:dyDescent="0.25">
      <c r="D3006" s="27"/>
    </row>
    <row r="3007" spans="4:4" x14ac:dyDescent="0.25">
      <c r="D3007" s="27"/>
    </row>
    <row r="3008" spans="4:4" x14ac:dyDescent="0.25">
      <c r="D3008" s="27"/>
    </row>
    <row r="3009" spans="4:4" x14ac:dyDescent="0.25">
      <c r="D3009" s="27"/>
    </row>
    <row r="3010" spans="4:4" x14ac:dyDescent="0.25">
      <c r="D3010" s="27"/>
    </row>
    <row r="3011" spans="4:4" x14ac:dyDescent="0.25">
      <c r="D3011" s="27"/>
    </row>
    <row r="3012" spans="4:4" x14ac:dyDescent="0.25">
      <c r="D3012" s="27"/>
    </row>
    <row r="3013" spans="4:4" x14ac:dyDescent="0.25">
      <c r="D3013" s="27"/>
    </row>
    <row r="3014" spans="4:4" x14ac:dyDescent="0.25">
      <c r="D3014" s="27"/>
    </row>
    <row r="3015" spans="4:4" x14ac:dyDescent="0.25">
      <c r="D3015" s="27"/>
    </row>
    <row r="3016" spans="4:4" x14ac:dyDescent="0.25">
      <c r="D3016" s="27"/>
    </row>
    <row r="3017" spans="4:4" x14ac:dyDescent="0.25">
      <c r="D3017" s="27"/>
    </row>
    <row r="3018" spans="4:4" x14ac:dyDescent="0.25">
      <c r="D3018" s="27"/>
    </row>
    <row r="3019" spans="4:4" x14ac:dyDescent="0.25">
      <c r="D3019" s="27"/>
    </row>
    <row r="3020" spans="4:4" x14ac:dyDescent="0.25">
      <c r="D3020" s="27"/>
    </row>
    <row r="3021" spans="4:4" x14ac:dyDescent="0.25">
      <c r="D3021" s="27"/>
    </row>
    <row r="3022" spans="4:4" x14ac:dyDescent="0.25">
      <c r="D3022" s="27"/>
    </row>
    <row r="3023" spans="4:4" x14ac:dyDescent="0.25">
      <c r="D3023" s="27"/>
    </row>
    <row r="3024" spans="4:4" x14ac:dyDescent="0.25">
      <c r="D3024" s="27"/>
    </row>
    <row r="3025" spans="4:4" x14ac:dyDescent="0.25">
      <c r="D3025" s="27"/>
    </row>
    <row r="3026" spans="4:4" x14ac:dyDescent="0.25">
      <c r="D3026" s="27"/>
    </row>
    <row r="3027" spans="4:4" x14ac:dyDescent="0.25">
      <c r="D3027" s="27"/>
    </row>
    <row r="3028" spans="4:4" x14ac:dyDescent="0.25">
      <c r="D3028" s="27"/>
    </row>
    <row r="3029" spans="4:4" x14ac:dyDescent="0.25">
      <c r="D3029" s="27"/>
    </row>
    <row r="3030" spans="4:4" x14ac:dyDescent="0.25">
      <c r="D3030" s="27"/>
    </row>
    <row r="3031" spans="4:4" x14ac:dyDescent="0.25">
      <c r="D3031" s="27"/>
    </row>
    <row r="3032" spans="4:4" x14ac:dyDescent="0.25">
      <c r="D3032" s="27"/>
    </row>
    <row r="3033" spans="4:4" x14ac:dyDescent="0.25">
      <c r="D3033" s="27"/>
    </row>
    <row r="3034" spans="4:4" x14ac:dyDescent="0.25">
      <c r="D3034" s="27"/>
    </row>
    <row r="3035" spans="4:4" x14ac:dyDescent="0.25">
      <c r="D3035" s="27"/>
    </row>
    <row r="3036" spans="4:4" x14ac:dyDescent="0.25">
      <c r="D3036" s="27"/>
    </row>
    <row r="3037" spans="4:4" x14ac:dyDescent="0.25">
      <c r="D3037" s="27"/>
    </row>
    <row r="3038" spans="4:4" x14ac:dyDescent="0.25">
      <c r="D3038" s="27"/>
    </row>
    <row r="3039" spans="4:4" x14ac:dyDescent="0.25">
      <c r="D3039" s="27"/>
    </row>
    <row r="3040" spans="4:4" x14ac:dyDescent="0.25">
      <c r="D3040" s="27"/>
    </row>
    <row r="3041" spans="4:4" x14ac:dyDescent="0.25">
      <c r="D3041" s="27"/>
    </row>
    <row r="3042" spans="4:4" x14ac:dyDescent="0.25">
      <c r="D3042" s="27"/>
    </row>
    <row r="3043" spans="4:4" x14ac:dyDescent="0.25">
      <c r="D3043" s="27"/>
    </row>
    <row r="3044" spans="4:4" x14ac:dyDescent="0.25">
      <c r="D3044" s="27"/>
    </row>
    <row r="3045" spans="4:4" x14ac:dyDescent="0.25">
      <c r="D3045" s="27"/>
    </row>
    <row r="3046" spans="4:4" x14ac:dyDescent="0.25">
      <c r="D3046" s="27"/>
    </row>
    <row r="3047" spans="4:4" x14ac:dyDescent="0.25">
      <c r="D3047" s="27"/>
    </row>
    <row r="3048" spans="4:4" x14ac:dyDescent="0.25">
      <c r="D3048" s="27"/>
    </row>
    <row r="3049" spans="4:4" x14ac:dyDescent="0.25">
      <c r="D3049" s="27"/>
    </row>
    <row r="3050" spans="4:4" x14ac:dyDescent="0.25">
      <c r="D3050" s="27"/>
    </row>
    <row r="3051" spans="4:4" x14ac:dyDescent="0.25">
      <c r="D3051" s="27"/>
    </row>
    <row r="3052" spans="4:4" x14ac:dyDescent="0.25">
      <c r="D3052" s="27"/>
    </row>
    <row r="3053" spans="4:4" x14ac:dyDescent="0.25">
      <c r="D3053" s="27"/>
    </row>
    <row r="3054" spans="4:4" x14ac:dyDescent="0.25">
      <c r="D3054" s="27"/>
    </row>
    <row r="3055" spans="4:4" x14ac:dyDescent="0.25">
      <c r="D3055" s="27"/>
    </row>
    <row r="3056" spans="4:4" x14ac:dyDescent="0.25">
      <c r="D3056" s="27"/>
    </row>
    <row r="3057" spans="4:4" x14ac:dyDescent="0.25">
      <c r="D3057" s="27"/>
    </row>
    <row r="3058" spans="4:4" x14ac:dyDescent="0.25">
      <c r="D3058" s="27"/>
    </row>
    <row r="3059" spans="4:4" x14ac:dyDescent="0.25">
      <c r="D3059" s="27"/>
    </row>
    <row r="3060" spans="4:4" x14ac:dyDescent="0.25">
      <c r="D3060" s="27"/>
    </row>
    <row r="3061" spans="4:4" x14ac:dyDescent="0.25">
      <c r="D3061" s="27"/>
    </row>
    <row r="3062" spans="4:4" x14ac:dyDescent="0.25">
      <c r="D3062" s="27"/>
    </row>
    <row r="3063" spans="4:4" x14ac:dyDescent="0.25">
      <c r="D3063" s="27"/>
    </row>
    <row r="3064" spans="4:4" x14ac:dyDescent="0.25">
      <c r="D3064" s="27"/>
    </row>
    <row r="3065" spans="4:4" x14ac:dyDescent="0.25">
      <c r="D3065" s="27"/>
    </row>
    <row r="3066" spans="4:4" x14ac:dyDescent="0.25">
      <c r="D3066" s="27"/>
    </row>
    <row r="3067" spans="4:4" x14ac:dyDescent="0.25">
      <c r="D3067" s="27"/>
    </row>
    <row r="3068" spans="4:4" x14ac:dyDescent="0.25">
      <c r="D3068" s="27"/>
    </row>
    <row r="3069" spans="4:4" x14ac:dyDescent="0.25">
      <c r="D3069" s="27"/>
    </row>
    <row r="3070" spans="4:4" x14ac:dyDescent="0.25">
      <c r="D3070" s="27"/>
    </row>
    <row r="3071" spans="4:4" x14ac:dyDescent="0.25">
      <c r="D3071" s="27"/>
    </row>
    <row r="3072" spans="4:4" x14ac:dyDescent="0.25">
      <c r="D3072" s="27"/>
    </row>
    <row r="3073" spans="4:4" x14ac:dyDescent="0.25">
      <c r="D3073" s="27"/>
    </row>
    <row r="3074" spans="4:4" x14ac:dyDescent="0.25">
      <c r="D3074" s="27"/>
    </row>
    <row r="3075" spans="4:4" x14ac:dyDescent="0.25">
      <c r="D3075" s="27"/>
    </row>
    <row r="3076" spans="4:4" x14ac:dyDescent="0.25">
      <c r="D3076" s="27"/>
    </row>
    <row r="3077" spans="4:4" x14ac:dyDescent="0.25">
      <c r="D3077" s="27"/>
    </row>
    <row r="3078" spans="4:4" x14ac:dyDescent="0.25">
      <c r="D3078" s="27"/>
    </row>
    <row r="3079" spans="4:4" x14ac:dyDescent="0.25">
      <c r="D3079" s="27"/>
    </row>
    <row r="3080" spans="4:4" x14ac:dyDescent="0.25">
      <c r="D3080" s="27"/>
    </row>
    <row r="3081" spans="4:4" x14ac:dyDescent="0.25">
      <c r="D3081" s="27"/>
    </row>
    <row r="3082" spans="4:4" x14ac:dyDescent="0.25">
      <c r="D3082" s="27"/>
    </row>
    <row r="3083" spans="4:4" x14ac:dyDescent="0.25">
      <c r="D3083" s="27"/>
    </row>
    <row r="3084" spans="4:4" x14ac:dyDescent="0.25">
      <c r="D3084" s="27"/>
    </row>
    <row r="3085" spans="4:4" x14ac:dyDescent="0.25">
      <c r="D3085" s="27"/>
    </row>
    <row r="3086" spans="4:4" x14ac:dyDescent="0.25">
      <c r="D3086" s="27"/>
    </row>
    <row r="3087" spans="4:4" x14ac:dyDescent="0.25">
      <c r="D3087" s="27"/>
    </row>
    <row r="3088" spans="4:4" x14ac:dyDescent="0.25">
      <c r="D3088" s="27"/>
    </row>
    <row r="3089" spans="4:4" x14ac:dyDescent="0.25">
      <c r="D3089" s="27"/>
    </row>
    <row r="3090" spans="4:4" x14ac:dyDescent="0.25">
      <c r="D3090" s="27"/>
    </row>
    <row r="3091" spans="4:4" x14ac:dyDescent="0.25">
      <c r="D3091" s="27"/>
    </row>
    <row r="3092" spans="4:4" x14ac:dyDescent="0.25">
      <c r="D3092" s="27"/>
    </row>
    <row r="3093" spans="4:4" x14ac:dyDescent="0.25">
      <c r="D3093" s="27"/>
    </row>
    <row r="3094" spans="4:4" x14ac:dyDescent="0.25">
      <c r="D3094" s="27"/>
    </row>
    <row r="3095" spans="4:4" x14ac:dyDescent="0.25">
      <c r="D3095" s="27"/>
    </row>
    <row r="3096" spans="4:4" x14ac:dyDescent="0.25">
      <c r="D3096" s="27"/>
    </row>
    <row r="3097" spans="4:4" x14ac:dyDescent="0.25">
      <c r="D3097" s="27"/>
    </row>
    <row r="3098" spans="4:4" x14ac:dyDescent="0.25">
      <c r="D3098" s="27"/>
    </row>
    <row r="3099" spans="4:4" x14ac:dyDescent="0.25">
      <c r="D3099" s="27"/>
    </row>
    <row r="3100" spans="4:4" x14ac:dyDescent="0.25">
      <c r="D3100" s="27"/>
    </row>
    <row r="3101" spans="4:4" x14ac:dyDescent="0.25">
      <c r="D3101" s="27"/>
    </row>
    <row r="3102" spans="4:4" x14ac:dyDescent="0.25">
      <c r="D3102" s="27"/>
    </row>
    <row r="3103" spans="4:4" x14ac:dyDescent="0.25">
      <c r="D3103" s="27"/>
    </row>
    <row r="3104" spans="4:4" x14ac:dyDescent="0.25">
      <c r="D3104" s="27"/>
    </row>
    <row r="3105" spans="4:4" x14ac:dyDescent="0.25">
      <c r="D3105" s="27"/>
    </row>
    <row r="3106" spans="4:4" x14ac:dyDescent="0.25">
      <c r="D3106" s="27"/>
    </row>
    <row r="3107" spans="4:4" x14ac:dyDescent="0.25">
      <c r="D3107" s="27"/>
    </row>
    <row r="3108" spans="4:4" x14ac:dyDescent="0.25">
      <c r="D3108" s="27"/>
    </row>
    <row r="3109" spans="4:4" x14ac:dyDescent="0.25">
      <c r="D3109" s="27"/>
    </row>
    <row r="3110" spans="4:4" x14ac:dyDescent="0.25">
      <c r="D3110" s="27"/>
    </row>
    <row r="3111" spans="4:4" x14ac:dyDescent="0.25">
      <c r="D3111" s="27"/>
    </row>
    <row r="3112" spans="4:4" x14ac:dyDescent="0.25">
      <c r="D3112" s="27"/>
    </row>
    <row r="3113" spans="4:4" x14ac:dyDescent="0.25">
      <c r="D3113" s="27"/>
    </row>
    <row r="3114" spans="4:4" x14ac:dyDescent="0.25">
      <c r="D3114" s="27"/>
    </row>
    <row r="3115" spans="4:4" x14ac:dyDescent="0.25">
      <c r="D3115" s="27"/>
    </row>
    <row r="3116" spans="4:4" x14ac:dyDescent="0.25">
      <c r="D3116" s="27"/>
    </row>
    <row r="3117" spans="4:4" x14ac:dyDescent="0.25">
      <c r="D3117" s="27"/>
    </row>
    <row r="3118" spans="4:4" x14ac:dyDescent="0.25">
      <c r="D3118" s="27"/>
    </row>
    <row r="3119" spans="4:4" x14ac:dyDescent="0.25">
      <c r="D3119" s="27"/>
    </row>
    <row r="3120" spans="4:4" x14ac:dyDescent="0.25">
      <c r="D3120" s="27"/>
    </row>
    <row r="3121" spans="4:4" x14ac:dyDescent="0.25">
      <c r="D3121" s="27"/>
    </row>
    <row r="3122" spans="4:4" x14ac:dyDescent="0.25">
      <c r="D3122" s="27"/>
    </row>
    <row r="3123" spans="4:4" x14ac:dyDescent="0.25">
      <c r="D3123" s="27"/>
    </row>
    <row r="3124" spans="4:4" x14ac:dyDescent="0.25">
      <c r="D3124" s="27"/>
    </row>
    <row r="3125" spans="4:4" x14ac:dyDescent="0.25">
      <c r="D3125" s="27"/>
    </row>
    <row r="3126" spans="4:4" x14ac:dyDescent="0.25">
      <c r="D3126" s="27"/>
    </row>
    <row r="3127" spans="4:4" x14ac:dyDescent="0.25">
      <c r="D3127" s="27"/>
    </row>
    <row r="3128" spans="4:4" x14ac:dyDescent="0.25">
      <c r="D3128" s="27"/>
    </row>
    <row r="3129" spans="4:4" x14ac:dyDescent="0.25">
      <c r="D3129" s="27"/>
    </row>
    <row r="3130" spans="4:4" x14ac:dyDescent="0.25">
      <c r="D3130" s="27"/>
    </row>
    <row r="3131" spans="4:4" x14ac:dyDescent="0.25">
      <c r="D3131" s="27"/>
    </row>
    <row r="3132" spans="4:4" x14ac:dyDescent="0.25">
      <c r="D3132" s="27"/>
    </row>
    <row r="3133" spans="4:4" x14ac:dyDescent="0.25">
      <c r="D3133" s="27"/>
    </row>
    <row r="3134" spans="4:4" x14ac:dyDescent="0.25">
      <c r="D3134" s="27"/>
    </row>
    <row r="3135" spans="4:4" x14ac:dyDescent="0.25">
      <c r="D3135" s="27"/>
    </row>
    <row r="3136" spans="4:4" x14ac:dyDescent="0.25">
      <c r="D3136" s="27"/>
    </row>
    <row r="3137" spans="4:4" x14ac:dyDescent="0.25">
      <c r="D3137" s="27"/>
    </row>
    <row r="3138" spans="4:4" x14ac:dyDescent="0.25">
      <c r="D3138" s="27"/>
    </row>
    <row r="3139" spans="4:4" x14ac:dyDescent="0.25">
      <c r="D3139" s="27"/>
    </row>
    <row r="3140" spans="4:4" x14ac:dyDescent="0.25">
      <c r="D3140" s="27"/>
    </row>
    <row r="3141" spans="4:4" x14ac:dyDescent="0.25">
      <c r="D3141" s="27"/>
    </row>
    <row r="3142" spans="4:4" x14ac:dyDescent="0.25">
      <c r="D3142" s="27"/>
    </row>
    <row r="3143" spans="4:4" x14ac:dyDescent="0.25">
      <c r="D3143" s="27"/>
    </row>
    <row r="3144" spans="4:4" x14ac:dyDescent="0.25">
      <c r="D3144" s="27"/>
    </row>
    <row r="3145" spans="4:4" x14ac:dyDescent="0.25">
      <c r="D3145" s="27"/>
    </row>
    <row r="3146" spans="4:4" x14ac:dyDescent="0.25">
      <c r="D3146" s="27"/>
    </row>
    <row r="3147" spans="4:4" x14ac:dyDescent="0.25">
      <c r="D3147" s="27"/>
    </row>
    <row r="3148" spans="4:4" x14ac:dyDescent="0.25">
      <c r="D3148" s="27"/>
    </row>
    <row r="3149" spans="4:4" x14ac:dyDescent="0.25">
      <c r="D3149" s="27"/>
    </row>
    <row r="3150" spans="4:4" x14ac:dyDescent="0.25">
      <c r="D3150" s="27"/>
    </row>
    <row r="3151" spans="4:4" x14ac:dyDescent="0.25">
      <c r="D3151" s="27"/>
    </row>
    <row r="3152" spans="4:4" x14ac:dyDescent="0.25">
      <c r="D3152" s="27"/>
    </row>
    <row r="3153" spans="4:4" x14ac:dyDescent="0.25">
      <c r="D3153" s="27"/>
    </row>
    <row r="3154" spans="4:4" x14ac:dyDescent="0.25">
      <c r="D3154" s="27"/>
    </row>
    <row r="3155" spans="4:4" x14ac:dyDescent="0.25">
      <c r="D3155" s="27"/>
    </row>
    <row r="3156" spans="4:4" x14ac:dyDescent="0.25">
      <c r="D3156" s="27"/>
    </row>
    <row r="3157" spans="4:4" x14ac:dyDescent="0.25">
      <c r="D3157" s="27"/>
    </row>
    <row r="3158" spans="4:4" x14ac:dyDescent="0.25">
      <c r="D3158" s="27"/>
    </row>
    <row r="3159" spans="4:4" x14ac:dyDescent="0.25">
      <c r="D3159" s="27"/>
    </row>
    <row r="3160" spans="4:4" x14ac:dyDescent="0.25">
      <c r="D3160" s="27"/>
    </row>
    <row r="3161" spans="4:4" x14ac:dyDescent="0.25">
      <c r="D3161" s="27"/>
    </row>
    <row r="3162" spans="4:4" x14ac:dyDescent="0.25">
      <c r="D3162" s="27"/>
    </row>
    <row r="3163" spans="4:4" x14ac:dyDescent="0.25">
      <c r="D3163" s="27"/>
    </row>
    <row r="3164" spans="4:4" x14ac:dyDescent="0.25">
      <c r="D3164" s="27"/>
    </row>
    <row r="3165" spans="4:4" x14ac:dyDescent="0.25">
      <c r="D3165" s="27"/>
    </row>
    <row r="3166" spans="4:4" x14ac:dyDescent="0.25">
      <c r="D3166" s="27"/>
    </row>
    <row r="3167" spans="4:4" x14ac:dyDescent="0.25">
      <c r="D3167" s="27"/>
    </row>
    <row r="3168" spans="4:4" x14ac:dyDescent="0.25">
      <c r="D3168" s="27"/>
    </row>
    <row r="3169" spans="4:4" x14ac:dyDescent="0.25">
      <c r="D3169" s="27"/>
    </row>
    <row r="3170" spans="4:4" x14ac:dyDescent="0.25">
      <c r="D3170" s="27"/>
    </row>
    <row r="3171" spans="4:4" x14ac:dyDescent="0.25">
      <c r="D3171" s="27"/>
    </row>
    <row r="3172" spans="4:4" x14ac:dyDescent="0.25">
      <c r="D3172" s="27"/>
    </row>
    <row r="3173" spans="4:4" x14ac:dyDescent="0.25">
      <c r="D3173" s="27"/>
    </row>
    <row r="3174" spans="4:4" x14ac:dyDescent="0.25">
      <c r="D3174" s="27"/>
    </row>
    <row r="3175" spans="4:4" x14ac:dyDescent="0.25">
      <c r="D3175" s="27"/>
    </row>
    <row r="3176" spans="4:4" x14ac:dyDescent="0.25">
      <c r="D3176" s="27"/>
    </row>
    <row r="3177" spans="4:4" x14ac:dyDescent="0.25">
      <c r="D3177" s="27"/>
    </row>
    <row r="3178" spans="4:4" x14ac:dyDescent="0.25">
      <c r="D3178" s="27"/>
    </row>
    <row r="3179" spans="4:4" x14ac:dyDescent="0.25">
      <c r="D3179" s="27"/>
    </row>
    <row r="3180" spans="4:4" x14ac:dyDescent="0.25">
      <c r="D3180" s="27"/>
    </row>
    <row r="3181" spans="4:4" x14ac:dyDescent="0.25">
      <c r="D3181" s="27"/>
    </row>
    <row r="3182" spans="4:4" x14ac:dyDescent="0.25">
      <c r="D3182" s="27"/>
    </row>
    <row r="3183" spans="4:4" x14ac:dyDescent="0.25">
      <c r="D3183" s="27"/>
    </row>
    <row r="3184" spans="4:4" x14ac:dyDescent="0.25">
      <c r="D3184" s="27"/>
    </row>
    <row r="3185" spans="4:4" x14ac:dyDescent="0.25">
      <c r="D3185" s="27"/>
    </row>
    <row r="3186" spans="4:4" x14ac:dyDescent="0.25">
      <c r="D3186" s="27"/>
    </row>
    <row r="3187" spans="4:4" x14ac:dyDescent="0.25">
      <c r="D3187" s="27"/>
    </row>
    <row r="3188" spans="4:4" x14ac:dyDescent="0.25">
      <c r="D3188" s="27"/>
    </row>
    <row r="3189" spans="4:4" x14ac:dyDescent="0.25">
      <c r="D3189" s="27"/>
    </row>
    <row r="3190" spans="4:4" x14ac:dyDescent="0.25">
      <c r="D3190" s="27"/>
    </row>
    <row r="3191" spans="4:4" x14ac:dyDescent="0.25">
      <c r="D3191" s="27"/>
    </row>
    <row r="3192" spans="4:4" x14ac:dyDescent="0.25">
      <c r="D3192" s="27"/>
    </row>
    <row r="3193" spans="4:4" x14ac:dyDescent="0.25">
      <c r="D3193" s="27"/>
    </row>
    <row r="3194" spans="4:4" x14ac:dyDescent="0.25">
      <c r="D3194" s="27"/>
    </row>
    <row r="3195" spans="4:4" x14ac:dyDescent="0.25">
      <c r="D3195" s="27"/>
    </row>
    <row r="3196" spans="4:4" x14ac:dyDescent="0.25">
      <c r="D3196" s="27"/>
    </row>
    <row r="3197" spans="4:4" x14ac:dyDescent="0.25">
      <c r="D3197" s="27"/>
    </row>
    <row r="3198" spans="4:4" x14ac:dyDescent="0.25">
      <c r="D3198" s="27"/>
    </row>
    <row r="3199" spans="4:4" x14ac:dyDescent="0.25">
      <c r="D3199" s="27"/>
    </row>
    <row r="3200" spans="4:4" x14ac:dyDescent="0.25">
      <c r="D3200" s="27"/>
    </row>
    <row r="3201" spans="4:4" x14ac:dyDescent="0.25">
      <c r="D3201" s="27"/>
    </row>
    <row r="3202" spans="4:4" x14ac:dyDescent="0.25">
      <c r="D3202" s="27"/>
    </row>
    <row r="3203" spans="4:4" x14ac:dyDescent="0.25">
      <c r="D3203" s="27"/>
    </row>
    <row r="3204" spans="4:4" x14ac:dyDescent="0.25">
      <c r="D3204" s="27"/>
    </row>
    <row r="3205" spans="4:4" x14ac:dyDescent="0.25">
      <c r="D3205" s="27"/>
    </row>
    <row r="3206" spans="4:4" x14ac:dyDescent="0.25">
      <c r="D3206" s="27"/>
    </row>
    <row r="3207" spans="4:4" x14ac:dyDescent="0.25">
      <c r="D3207" s="27"/>
    </row>
    <row r="3208" spans="4:4" x14ac:dyDescent="0.25">
      <c r="D3208" s="27"/>
    </row>
    <row r="3209" spans="4:4" x14ac:dyDescent="0.25">
      <c r="D3209" s="27"/>
    </row>
    <row r="3210" spans="4:4" x14ac:dyDescent="0.25">
      <c r="D3210" s="27"/>
    </row>
    <row r="3211" spans="4:4" x14ac:dyDescent="0.25">
      <c r="D3211" s="27"/>
    </row>
    <row r="3212" spans="4:4" x14ac:dyDescent="0.25">
      <c r="D3212" s="27"/>
    </row>
    <row r="3213" spans="4:4" x14ac:dyDescent="0.25">
      <c r="D3213" s="27"/>
    </row>
    <row r="3214" spans="4:4" x14ac:dyDescent="0.25">
      <c r="D3214" s="27"/>
    </row>
    <row r="3215" spans="4:4" x14ac:dyDescent="0.25">
      <c r="D3215" s="27"/>
    </row>
    <row r="3216" spans="4:4" x14ac:dyDescent="0.25">
      <c r="D3216" s="27"/>
    </row>
    <row r="3217" spans="4:4" x14ac:dyDescent="0.25">
      <c r="D3217" s="27"/>
    </row>
    <row r="3218" spans="4:4" x14ac:dyDescent="0.25">
      <c r="D3218" s="27"/>
    </row>
    <row r="3219" spans="4:4" x14ac:dyDescent="0.25">
      <c r="D3219" s="27"/>
    </row>
    <row r="3220" spans="4:4" x14ac:dyDescent="0.25">
      <c r="D3220" s="27"/>
    </row>
    <row r="3221" spans="4:4" x14ac:dyDescent="0.25">
      <c r="D3221" s="27"/>
    </row>
    <row r="3222" spans="4:4" x14ac:dyDescent="0.25">
      <c r="D3222" s="27"/>
    </row>
    <row r="3223" spans="4:4" x14ac:dyDescent="0.25">
      <c r="D3223" s="27"/>
    </row>
    <row r="3224" spans="4:4" x14ac:dyDescent="0.25">
      <c r="D3224" s="27"/>
    </row>
    <row r="3225" spans="4:4" x14ac:dyDescent="0.25">
      <c r="D3225" s="27"/>
    </row>
    <row r="3226" spans="4:4" x14ac:dyDescent="0.25">
      <c r="D3226" s="27"/>
    </row>
    <row r="3227" spans="4:4" x14ac:dyDescent="0.25">
      <c r="D3227" s="27"/>
    </row>
    <row r="3228" spans="4:4" x14ac:dyDescent="0.25">
      <c r="D3228" s="27"/>
    </row>
    <row r="3229" spans="4:4" x14ac:dyDescent="0.25">
      <c r="D3229" s="27"/>
    </row>
    <row r="3230" spans="4:4" x14ac:dyDescent="0.25">
      <c r="D3230" s="27"/>
    </row>
    <row r="3231" spans="4:4" x14ac:dyDescent="0.25">
      <c r="D3231" s="27"/>
    </row>
    <row r="3232" spans="4:4" x14ac:dyDescent="0.25">
      <c r="D3232" s="27"/>
    </row>
    <row r="3233" spans="4:4" x14ac:dyDescent="0.25">
      <c r="D3233" s="27"/>
    </row>
    <row r="3234" spans="4:4" x14ac:dyDescent="0.25">
      <c r="D3234" s="27"/>
    </row>
    <row r="3235" spans="4:4" x14ac:dyDescent="0.25">
      <c r="D3235" s="27"/>
    </row>
    <row r="3236" spans="4:4" x14ac:dyDescent="0.25">
      <c r="D3236" s="27"/>
    </row>
    <row r="3237" spans="4:4" x14ac:dyDescent="0.25">
      <c r="D3237" s="27"/>
    </row>
    <row r="3238" spans="4:4" x14ac:dyDescent="0.25">
      <c r="D3238" s="27"/>
    </row>
    <row r="3239" spans="4:4" x14ac:dyDescent="0.25">
      <c r="D3239" s="27"/>
    </row>
    <row r="3240" spans="4:4" x14ac:dyDescent="0.25">
      <c r="D3240" s="27"/>
    </row>
    <row r="3241" spans="4:4" x14ac:dyDescent="0.25">
      <c r="D3241" s="27"/>
    </row>
    <row r="3242" spans="4:4" x14ac:dyDescent="0.25">
      <c r="D3242" s="27"/>
    </row>
    <row r="3243" spans="4:4" x14ac:dyDescent="0.25">
      <c r="D3243" s="27"/>
    </row>
    <row r="3244" spans="4:4" x14ac:dyDescent="0.25">
      <c r="D3244" s="27"/>
    </row>
    <row r="3245" spans="4:4" x14ac:dyDescent="0.25">
      <c r="D3245" s="27"/>
    </row>
    <row r="3246" spans="4:4" x14ac:dyDescent="0.25">
      <c r="D3246" s="27"/>
    </row>
    <row r="3247" spans="4:4" x14ac:dyDescent="0.25">
      <c r="D3247" s="27"/>
    </row>
    <row r="3248" spans="4:4" x14ac:dyDescent="0.25">
      <c r="D3248" s="27"/>
    </row>
    <row r="3249" spans="4:4" x14ac:dyDescent="0.25">
      <c r="D3249" s="27"/>
    </row>
    <row r="3250" spans="4:4" x14ac:dyDescent="0.25">
      <c r="D3250" s="27"/>
    </row>
    <row r="3251" spans="4:4" x14ac:dyDescent="0.25">
      <c r="D3251" s="27"/>
    </row>
    <row r="3252" spans="4:4" x14ac:dyDescent="0.25">
      <c r="D3252" s="27"/>
    </row>
    <row r="3253" spans="4:4" x14ac:dyDescent="0.25">
      <c r="D3253" s="27"/>
    </row>
    <row r="3254" spans="4:4" x14ac:dyDescent="0.25">
      <c r="D3254" s="27"/>
    </row>
    <row r="3255" spans="4:4" x14ac:dyDescent="0.25">
      <c r="D3255" s="27"/>
    </row>
    <row r="3256" spans="4:4" x14ac:dyDescent="0.25">
      <c r="D3256" s="27"/>
    </row>
    <row r="3257" spans="4:4" x14ac:dyDescent="0.25">
      <c r="D3257" s="27"/>
    </row>
    <row r="3258" spans="4:4" x14ac:dyDescent="0.25">
      <c r="D3258" s="27"/>
    </row>
    <row r="3259" spans="4:4" x14ac:dyDescent="0.25">
      <c r="D3259" s="27"/>
    </row>
    <row r="3260" spans="4:4" x14ac:dyDescent="0.25">
      <c r="D3260" s="27"/>
    </row>
    <row r="3261" spans="4:4" x14ac:dyDescent="0.25">
      <c r="D3261" s="27"/>
    </row>
    <row r="3262" spans="4:4" x14ac:dyDescent="0.25">
      <c r="D3262" s="27"/>
    </row>
    <row r="3263" spans="4:4" x14ac:dyDescent="0.25">
      <c r="D3263" s="27"/>
    </row>
    <row r="3264" spans="4:4" x14ac:dyDescent="0.25">
      <c r="D3264" s="27"/>
    </row>
    <row r="3265" spans="4:4" x14ac:dyDescent="0.25">
      <c r="D3265" s="27"/>
    </row>
    <row r="3266" spans="4:4" x14ac:dyDescent="0.25">
      <c r="D3266" s="27"/>
    </row>
    <row r="3267" spans="4:4" x14ac:dyDescent="0.25">
      <c r="D3267" s="27"/>
    </row>
    <row r="3268" spans="4:4" x14ac:dyDescent="0.25">
      <c r="D3268" s="27"/>
    </row>
    <row r="3269" spans="4:4" x14ac:dyDescent="0.25">
      <c r="D3269" s="27"/>
    </row>
    <row r="3270" spans="4:4" x14ac:dyDescent="0.25">
      <c r="D3270" s="27"/>
    </row>
    <row r="3271" spans="4:4" x14ac:dyDescent="0.25">
      <c r="D3271" s="27"/>
    </row>
    <row r="3272" spans="4:4" x14ac:dyDescent="0.25">
      <c r="D3272" s="27"/>
    </row>
    <row r="3273" spans="4:4" x14ac:dyDescent="0.25">
      <c r="D3273" s="27"/>
    </row>
    <row r="3274" spans="4:4" x14ac:dyDescent="0.25">
      <c r="D3274" s="27"/>
    </row>
    <row r="3275" spans="4:4" x14ac:dyDescent="0.25">
      <c r="D3275" s="27"/>
    </row>
    <row r="3276" spans="4:4" x14ac:dyDescent="0.25">
      <c r="D3276" s="27"/>
    </row>
    <row r="3277" spans="4:4" x14ac:dyDescent="0.25">
      <c r="D3277" s="27"/>
    </row>
    <row r="3278" spans="4:4" x14ac:dyDescent="0.25">
      <c r="D3278" s="27"/>
    </row>
    <row r="3279" spans="4:4" x14ac:dyDescent="0.25">
      <c r="D3279" s="27"/>
    </row>
    <row r="3280" spans="4:4" x14ac:dyDescent="0.25">
      <c r="D3280" s="27"/>
    </row>
    <row r="3281" spans="4:4" x14ac:dyDescent="0.25">
      <c r="D3281" s="27"/>
    </row>
    <row r="3282" spans="4:4" x14ac:dyDescent="0.25">
      <c r="D3282" s="27"/>
    </row>
    <row r="3283" spans="4:4" x14ac:dyDescent="0.25">
      <c r="D3283" s="27"/>
    </row>
    <row r="3284" spans="4:4" x14ac:dyDescent="0.25">
      <c r="D3284" s="27"/>
    </row>
    <row r="3285" spans="4:4" x14ac:dyDescent="0.25">
      <c r="D3285" s="27"/>
    </row>
    <row r="3286" spans="4:4" x14ac:dyDescent="0.25">
      <c r="D3286" s="27"/>
    </row>
    <row r="3287" spans="4:4" x14ac:dyDescent="0.25">
      <c r="D3287" s="27"/>
    </row>
    <row r="3288" spans="4:4" x14ac:dyDescent="0.25">
      <c r="D3288" s="27"/>
    </row>
    <row r="3289" spans="4:4" x14ac:dyDescent="0.25">
      <c r="D3289" s="27"/>
    </row>
    <row r="3290" spans="4:4" x14ac:dyDescent="0.25">
      <c r="D3290" s="27"/>
    </row>
    <row r="3291" spans="4:4" x14ac:dyDescent="0.25">
      <c r="D3291" s="27"/>
    </row>
    <row r="3292" spans="4:4" x14ac:dyDescent="0.25">
      <c r="D3292" s="27"/>
    </row>
    <row r="3293" spans="4:4" x14ac:dyDescent="0.25">
      <c r="D3293" s="27"/>
    </row>
    <row r="3294" spans="4:4" x14ac:dyDescent="0.25">
      <c r="D3294" s="27"/>
    </row>
    <row r="3295" spans="4:4" x14ac:dyDescent="0.25">
      <c r="D3295" s="27"/>
    </row>
    <row r="3296" spans="4:4" x14ac:dyDescent="0.25">
      <c r="D3296" s="27"/>
    </row>
    <row r="3297" spans="4:4" x14ac:dyDescent="0.25">
      <c r="D3297" s="27"/>
    </row>
    <row r="3298" spans="4:4" x14ac:dyDescent="0.25">
      <c r="D3298" s="27"/>
    </row>
    <row r="3299" spans="4:4" x14ac:dyDescent="0.25">
      <c r="D3299" s="27"/>
    </row>
    <row r="3300" spans="4:4" x14ac:dyDescent="0.25">
      <c r="D3300" s="27"/>
    </row>
    <row r="3301" spans="4:4" x14ac:dyDescent="0.25">
      <c r="D3301" s="27"/>
    </row>
    <row r="3302" spans="4:4" x14ac:dyDescent="0.25">
      <c r="D3302" s="27"/>
    </row>
    <row r="3303" spans="4:4" x14ac:dyDescent="0.25">
      <c r="D3303" s="27"/>
    </row>
    <row r="3304" spans="4:4" x14ac:dyDescent="0.25">
      <c r="D3304" s="27"/>
    </row>
    <row r="3305" spans="4:4" x14ac:dyDescent="0.25">
      <c r="D3305" s="27"/>
    </row>
    <row r="3306" spans="4:4" x14ac:dyDescent="0.25">
      <c r="D3306" s="27"/>
    </row>
    <row r="3307" spans="4:4" x14ac:dyDescent="0.25">
      <c r="D3307" s="27"/>
    </row>
    <row r="3308" spans="4:4" x14ac:dyDescent="0.25">
      <c r="D3308" s="27"/>
    </row>
    <row r="3309" spans="4:4" x14ac:dyDescent="0.25">
      <c r="D3309" s="27"/>
    </row>
    <row r="3310" spans="4:4" x14ac:dyDescent="0.25">
      <c r="D3310" s="27"/>
    </row>
    <row r="3311" spans="4:4" x14ac:dyDescent="0.25">
      <c r="D3311" s="27"/>
    </row>
    <row r="3312" spans="4:4" x14ac:dyDescent="0.25">
      <c r="D3312" s="27"/>
    </row>
    <row r="3313" spans="4:4" x14ac:dyDescent="0.25">
      <c r="D3313" s="27"/>
    </row>
    <row r="3314" spans="4:4" x14ac:dyDescent="0.25">
      <c r="D3314" s="27"/>
    </row>
    <row r="3315" spans="4:4" x14ac:dyDescent="0.25">
      <c r="D3315" s="27"/>
    </row>
    <row r="3316" spans="4:4" x14ac:dyDescent="0.25">
      <c r="D3316" s="27"/>
    </row>
    <row r="3317" spans="4:4" x14ac:dyDescent="0.25">
      <c r="D3317" s="27"/>
    </row>
    <row r="3318" spans="4:4" x14ac:dyDescent="0.25">
      <c r="D3318" s="27"/>
    </row>
    <row r="3319" spans="4:4" x14ac:dyDescent="0.25">
      <c r="D3319" s="27"/>
    </row>
    <row r="3320" spans="4:4" x14ac:dyDescent="0.25">
      <c r="D3320" s="27"/>
    </row>
    <row r="3321" spans="4:4" x14ac:dyDescent="0.25">
      <c r="D3321" s="27"/>
    </row>
    <row r="3322" spans="4:4" x14ac:dyDescent="0.25">
      <c r="D3322" s="27"/>
    </row>
    <row r="3323" spans="4:4" x14ac:dyDescent="0.25">
      <c r="D3323" s="27"/>
    </row>
    <row r="3324" spans="4:4" x14ac:dyDescent="0.25">
      <c r="D3324" s="27"/>
    </row>
    <row r="3325" spans="4:4" x14ac:dyDescent="0.25">
      <c r="D3325" s="27"/>
    </row>
    <row r="3326" spans="4:4" x14ac:dyDescent="0.25">
      <c r="D3326" s="27"/>
    </row>
    <row r="3327" spans="4:4" x14ac:dyDescent="0.25">
      <c r="D3327" s="27"/>
    </row>
    <row r="3328" spans="4:4" x14ac:dyDescent="0.25">
      <c r="D3328" s="27"/>
    </row>
    <row r="3329" spans="4:4" x14ac:dyDescent="0.25">
      <c r="D3329" s="27"/>
    </row>
    <row r="3330" spans="4:4" x14ac:dyDescent="0.25">
      <c r="D3330" s="27"/>
    </row>
    <row r="3331" spans="4:4" x14ac:dyDescent="0.25">
      <c r="D3331" s="27"/>
    </row>
    <row r="3332" spans="4:4" x14ac:dyDescent="0.25">
      <c r="D3332" s="27"/>
    </row>
    <row r="3333" spans="4:4" x14ac:dyDescent="0.25">
      <c r="D3333" s="27"/>
    </row>
    <row r="3334" spans="4:4" x14ac:dyDescent="0.25">
      <c r="D3334" s="27"/>
    </row>
    <row r="3335" spans="4:4" x14ac:dyDescent="0.25">
      <c r="D3335" s="27"/>
    </row>
    <row r="3336" spans="4:4" x14ac:dyDescent="0.25">
      <c r="D3336" s="27"/>
    </row>
    <row r="3337" spans="4:4" x14ac:dyDescent="0.25">
      <c r="D3337" s="27"/>
    </row>
    <row r="3338" spans="4:4" x14ac:dyDescent="0.25">
      <c r="D3338" s="27"/>
    </row>
    <row r="3339" spans="4:4" x14ac:dyDescent="0.25">
      <c r="D3339" s="27"/>
    </row>
    <row r="3340" spans="4:4" x14ac:dyDescent="0.25">
      <c r="D3340" s="27"/>
    </row>
    <row r="3341" spans="4:4" x14ac:dyDescent="0.25">
      <c r="D3341" s="27"/>
    </row>
    <row r="3342" spans="4:4" x14ac:dyDescent="0.25">
      <c r="D3342" s="27"/>
    </row>
    <row r="3343" spans="4:4" x14ac:dyDescent="0.25">
      <c r="D3343" s="27"/>
    </row>
    <row r="3344" spans="4:4" x14ac:dyDescent="0.25">
      <c r="D3344" s="27"/>
    </row>
    <row r="3345" spans="4:4" x14ac:dyDescent="0.25">
      <c r="D3345" s="27"/>
    </row>
    <row r="3346" spans="4:4" x14ac:dyDescent="0.25">
      <c r="D3346" s="27"/>
    </row>
    <row r="3347" spans="4:4" x14ac:dyDescent="0.25">
      <c r="D3347" s="27"/>
    </row>
    <row r="3348" spans="4:4" x14ac:dyDescent="0.25">
      <c r="D3348" s="27"/>
    </row>
    <row r="3349" spans="4:4" x14ac:dyDescent="0.25">
      <c r="D3349" s="27"/>
    </row>
    <row r="3350" spans="4:4" x14ac:dyDescent="0.25">
      <c r="D3350" s="27"/>
    </row>
    <row r="3351" spans="4:4" x14ac:dyDescent="0.25">
      <c r="D3351" s="27"/>
    </row>
    <row r="3352" spans="4:4" x14ac:dyDescent="0.25">
      <c r="D3352" s="27"/>
    </row>
    <row r="3353" spans="4:4" x14ac:dyDescent="0.25">
      <c r="D3353" s="27"/>
    </row>
    <row r="3354" spans="4:4" x14ac:dyDescent="0.25">
      <c r="D3354" s="27"/>
    </row>
    <row r="3355" spans="4:4" x14ac:dyDescent="0.25">
      <c r="D3355" s="27"/>
    </row>
    <row r="3356" spans="4:4" x14ac:dyDescent="0.25">
      <c r="D3356" s="27"/>
    </row>
    <row r="3357" spans="4:4" x14ac:dyDescent="0.25">
      <c r="D3357" s="27"/>
    </row>
    <row r="3358" spans="4:4" x14ac:dyDescent="0.25">
      <c r="D3358" s="27"/>
    </row>
    <row r="3359" spans="4:4" x14ac:dyDescent="0.25">
      <c r="D3359" s="27"/>
    </row>
    <row r="3360" spans="4:4" x14ac:dyDescent="0.25">
      <c r="D3360" s="27"/>
    </row>
    <row r="3361" spans="4:4" x14ac:dyDescent="0.25">
      <c r="D3361" s="27"/>
    </row>
    <row r="3362" spans="4:4" x14ac:dyDescent="0.25">
      <c r="D3362" s="27"/>
    </row>
    <row r="3363" spans="4:4" x14ac:dyDescent="0.25">
      <c r="D3363" s="27"/>
    </row>
    <row r="3364" spans="4:4" x14ac:dyDescent="0.25">
      <c r="D3364" s="27"/>
    </row>
    <row r="3365" spans="4:4" x14ac:dyDescent="0.25">
      <c r="D3365" s="27"/>
    </row>
    <row r="3366" spans="4:4" x14ac:dyDescent="0.25">
      <c r="D3366" s="27"/>
    </row>
    <row r="3367" spans="4:4" x14ac:dyDescent="0.25">
      <c r="D3367" s="27"/>
    </row>
    <row r="3368" spans="4:4" x14ac:dyDescent="0.25">
      <c r="D3368" s="27"/>
    </row>
    <row r="3369" spans="4:4" x14ac:dyDescent="0.25">
      <c r="D3369" s="27"/>
    </row>
    <row r="3370" spans="4:4" x14ac:dyDescent="0.25">
      <c r="D3370" s="27"/>
    </row>
    <row r="3371" spans="4:4" x14ac:dyDescent="0.25">
      <c r="D3371" s="27"/>
    </row>
    <row r="3372" spans="4:4" x14ac:dyDescent="0.25">
      <c r="D3372" s="27"/>
    </row>
    <row r="3373" spans="4:4" x14ac:dyDescent="0.25">
      <c r="D3373" s="27"/>
    </row>
    <row r="3374" spans="4:4" x14ac:dyDescent="0.25">
      <c r="D3374" s="27"/>
    </row>
    <row r="3375" spans="4:4" x14ac:dyDescent="0.25">
      <c r="D3375" s="27"/>
    </row>
    <row r="3376" spans="4:4" x14ac:dyDescent="0.25">
      <c r="D3376" s="27"/>
    </row>
    <row r="3377" spans="4:4" x14ac:dyDescent="0.25">
      <c r="D3377" s="27"/>
    </row>
    <row r="3378" spans="4:4" x14ac:dyDescent="0.25">
      <c r="D3378" s="27"/>
    </row>
    <row r="3379" spans="4:4" x14ac:dyDescent="0.25">
      <c r="D3379" s="27"/>
    </row>
    <row r="3380" spans="4:4" x14ac:dyDescent="0.25">
      <c r="D3380" s="27"/>
    </row>
    <row r="3381" spans="4:4" x14ac:dyDescent="0.25">
      <c r="D3381" s="27"/>
    </row>
    <row r="3382" spans="4:4" x14ac:dyDescent="0.25">
      <c r="D3382" s="27"/>
    </row>
    <row r="3383" spans="4:4" x14ac:dyDescent="0.25">
      <c r="D3383" s="27"/>
    </row>
    <row r="3384" spans="4:4" x14ac:dyDescent="0.25">
      <c r="D3384" s="27"/>
    </row>
    <row r="3385" spans="4:4" x14ac:dyDescent="0.25">
      <c r="D3385" s="27"/>
    </row>
    <row r="3386" spans="4:4" x14ac:dyDescent="0.25">
      <c r="D3386" s="27"/>
    </row>
    <row r="3387" spans="4:4" x14ac:dyDescent="0.25">
      <c r="D3387" s="27"/>
    </row>
    <row r="3388" spans="4:4" x14ac:dyDescent="0.25">
      <c r="D3388" s="27"/>
    </row>
    <row r="3389" spans="4:4" x14ac:dyDescent="0.25">
      <c r="D3389" s="27"/>
    </row>
    <row r="3390" spans="4:4" x14ac:dyDescent="0.25">
      <c r="D3390" s="27"/>
    </row>
    <row r="3391" spans="4:4" x14ac:dyDescent="0.25">
      <c r="D3391" s="27"/>
    </row>
    <row r="3392" spans="4:4" x14ac:dyDescent="0.25">
      <c r="D3392" s="27"/>
    </row>
    <row r="3393" spans="4:4" x14ac:dyDescent="0.25">
      <c r="D3393" s="27"/>
    </row>
    <row r="3394" spans="4:4" x14ac:dyDescent="0.25">
      <c r="D3394" s="27"/>
    </row>
    <row r="3395" spans="4:4" x14ac:dyDescent="0.25">
      <c r="D3395" s="27"/>
    </row>
    <row r="3396" spans="4:4" x14ac:dyDescent="0.25">
      <c r="D3396" s="27"/>
    </row>
    <row r="3397" spans="4:4" x14ac:dyDescent="0.25">
      <c r="D3397" s="27"/>
    </row>
    <row r="3398" spans="4:4" x14ac:dyDescent="0.25">
      <c r="D3398" s="27"/>
    </row>
    <row r="3399" spans="4:4" x14ac:dyDescent="0.25">
      <c r="D3399" s="27"/>
    </row>
    <row r="3400" spans="4:4" x14ac:dyDescent="0.25">
      <c r="D3400" s="27"/>
    </row>
    <row r="3401" spans="4:4" x14ac:dyDescent="0.25">
      <c r="D3401" s="27"/>
    </row>
    <row r="3402" spans="4:4" x14ac:dyDescent="0.25">
      <c r="D3402" s="27"/>
    </row>
  </sheetData>
  <autoFilter ref="A11:I103"/>
  <mergeCells count="4">
    <mergeCell ref="A7:D8"/>
    <mergeCell ref="A1:J1"/>
    <mergeCell ref="A2:J2"/>
    <mergeCell ref="B5:D5"/>
  </mergeCells>
  <conditionalFormatting sqref="A1:A36 A220:A237 A925 A103:A137 A38:A54 A56:A77 A82:A99 A101 A141:A163 A166:A172 A174:A196 A209:A214 A218 A239:A250 A255:A274 A278:A308 A314:A385 A498:A517 A522 A524:A541 A1017:A1035 A1037:A1038 A800:A923 A461:A467 A1040:A1048576 A543:A798 A927:A1015">
    <cfRule type="cellIs" dxfId="73" priority="91" operator="equal">
      <formula>170</formula>
    </cfRule>
    <cfRule type="cellIs" dxfId="72" priority="92" operator="equal">
      <formula>175</formula>
    </cfRule>
  </conditionalFormatting>
  <conditionalFormatting sqref="A219">
    <cfRule type="cellIs" dxfId="71" priority="89" operator="equal">
      <formula>170</formula>
    </cfRule>
    <cfRule type="cellIs" dxfId="70" priority="90" operator="equal">
      <formula>175</formula>
    </cfRule>
  </conditionalFormatting>
  <conditionalFormatting sqref="A523">
    <cfRule type="cellIs" dxfId="69" priority="87" operator="equal">
      <formula>170</formula>
    </cfRule>
    <cfRule type="cellIs" dxfId="68" priority="88" operator="equal">
      <formula>175</formula>
    </cfRule>
  </conditionalFormatting>
  <conditionalFormatting sqref="A924">
    <cfRule type="cellIs" dxfId="67" priority="85" operator="equal">
      <formula>170</formula>
    </cfRule>
    <cfRule type="cellIs" dxfId="66" priority="86" operator="equal">
      <formula>175</formula>
    </cfRule>
  </conditionalFormatting>
  <conditionalFormatting sqref="A1016">
    <cfRule type="cellIs" dxfId="65" priority="83" operator="equal">
      <formula>170</formula>
    </cfRule>
    <cfRule type="cellIs" dxfId="64" priority="84" operator="equal">
      <formula>175</formula>
    </cfRule>
  </conditionalFormatting>
  <conditionalFormatting sqref="A102">
    <cfRule type="cellIs" dxfId="63" priority="81" operator="equal">
      <formula>170</formula>
    </cfRule>
    <cfRule type="cellIs" dxfId="62" priority="82" operator="equal">
      <formula>175</formula>
    </cfRule>
  </conditionalFormatting>
  <conditionalFormatting sqref="A799">
    <cfRule type="cellIs" dxfId="61" priority="79" operator="equal">
      <formula>170</formula>
    </cfRule>
    <cfRule type="cellIs" dxfId="60" priority="80" operator="equal">
      <formula>175</formula>
    </cfRule>
  </conditionalFormatting>
  <conditionalFormatting sqref="A37">
    <cfRule type="cellIs" dxfId="59" priority="77" operator="equal">
      <formula>170</formula>
    </cfRule>
    <cfRule type="cellIs" dxfId="58" priority="78" operator="equal">
      <formula>175</formula>
    </cfRule>
  </conditionalFormatting>
  <conditionalFormatting sqref="A55">
    <cfRule type="cellIs" dxfId="57" priority="75" operator="equal">
      <formula>170</formula>
    </cfRule>
    <cfRule type="cellIs" dxfId="56" priority="76" operator="equal">
      <formula>175</formula>
    </cfRule>
  </conditionalFormatting>
  <conditionalFormatting sqref="A78:A81">
    <cfRule type="cellIs" dxfId="55" priority="73" operator="equal">
      <formula>170</formula>
    </cfRule>
    <cfRule type="cellIs" dxfId="54" priority="74" operator="equal">
      <formula>175</formula>
    </cfRule>
  </conditionalFormatting>
  <conditionalFormatting sqref="A100">
    <cfRule type="cellIs" dxfId="53" priority="65" operator="equal">
      <formula>170</formula>
    </cfRule>
    <cfRule type="cellIs" dxfId="52" priority="66" operator="equal">
      <formula>175</formula>
    </cfRule>
  </conditionalFormatting>
  <conditionalFormatting sqref="A138:A140">
    <cfRule type="cellIs" dxfId="51" priority="63" operator="equal">
      <formula>170</formula>
    </cfRule>
    <cfRule type="cellIs" dxfId="50" priority="64" operator="equal">
      <formula>175</formula>
    </cfRule>
  </conditionalFormatting>
  <conditionalFormatting sqref="A164:A165">
    <cfRule type="cellIs" dxfId="49" priority="61" operator="equal">
      <formula>170</formula>
    </cfRule>
    <cfRule type="cellIs" dxfId="48" priority="62" operator="equal">
      <formula>175</formula>
    </cfRule>
  </conditionalFormatting>
  <conditionalFormatting sqref="A173">
    <cfRule type="cellIs" dxfId="47" priority="59" operator="equal">
      <formula>170</formula>
    </cfRule>
    <cfRule type="cellIs" dxfId="46" priority="60" operator="equal">
      <formula>175</formula>
    </cfRule>
  </conditionalFormatting>
  <conditionalFormatting sqref="A197:A208">
    <cfRule type="cellIs" dxfId="45" priority="57" operator="equal">
      <formula>170</formula>
    </cfRule>
    <cfRule type="cellIs" dxfId="44" priority="58" operator="equal">
      <formula>175</formula>
    </cfRule>
  </conditionalFormatting>
  <conditionalFormatting sqref="A215:A217">
    <cfRule type="cellIs" dxfId="43" priority="53" operator="equal">
      <formula>170</formula>
    </cfRule>
    <cfRule type="cellIs" dxfId="42" priority="54" operator="equal">
      <formula>175</formula>
    </cfRule>
  </conditionalFormatting>
  <conditionalFormatting sqref="A238">
    <cfRule type="cellIs" dxfId="41" priority="51" operator="equal">
      <formula>170</formula>
    </cfRule>
    <cfRule type="cellIs" dxfId="40" priority="52" operator="equal">
      <formula>175</formula>
    </cfRule>
  </conditionalFormatting>
  <conditionalFormatting sqref="A251:A254">
    <cfRule type="cellIs" dxfId="39" priority="47" operator="equal">
      <formula>170</formula>
    </cfRule>
    <cfRule type="cellIs" dxfId="38" priority="48" operator="equal">
      <formula>175</formula>
    </cfRule>
  </conditionalFormatting>
  <conditionalFormatting sqref="A276:A277">
    <cfRule type="cellIs" dxfId="37" priority="43" operator="equal">
      <formula>170</formula>
    </cfRule>
    <cfRule type="cellIs" dxfId="36" priority="44" operator="equal">
      <formula>175</formula>
    </cfRule>
  </conditionalFormatting>
  <conditionalFormatting sqref="A386">
    <cfRule type="cellIs" dxfId="35" priority="37" operator="equal">
      <formula>170</formula>
    </cfRule>
    <cfRule type="cellIs" dxfId="34" priority="38" operator="equal">
      <formula>175</formula>
    </cfRule>
  </conditionalFormatting>
  <conditionalFormatting sqref="A309:A313">
    <cfRule type="cellIs" dxfId="33" priority="39" operator="equal">
      <formula>170</formula>
    </cfRule>
    <cfRule type="cellIs" dxfId="32" priority="40" operator="equal">
      <formula>175</formula>
    </cfRule>
  </conditionalFormatting>
  <conditionalFormatting sqref="A387:A409">
    <cfRule type="cellIs" dxfId="31" priority="35" operator="equal">
      <formula>170</formula>
    </cfRule>
    <cfRule type="cellIs" dxfId="30" priority="36" operator="equal">
      <formula>175</formula>
    </cfRule>
  </conditionalFormatting>
  <conditionalFormatting sqref="A411:A412 A414:A459">
    <cfRule type="cellIs" dxfId="29" priority="33" operator="equal">
      <formula>170</formula>
    </cfRule>
    <cfRule type="cellIs" dxfId="28" priority="34" operator="equal">
      <formula>175</formula>
    </cfRule>
  </conditionalFormatting>
  <conditionalFormatting sqref="A410">
    <cfRule type="cellIs" dxfId="27" priority="31" operator="equal">
      <formula>170</formula>
    </cfRule>
    <cfRule type="cellIs" dxfId="26" priority="32" operator="equal">
      <formula>175</formula>
    </cfRule>
  </conditionalFormatting>
  <conditionalFormatting sqref="A413">
    <cfRule type="cellIs" dxfId="25" priority="29" operator="equal">
      <formula>170</formula>
    </cfRule>
    <cfRule type="cellIs" dxfId="24" priority="30" operator="equal">
      <formula>175</formula>
    </cfRule>
  </conditionalFormatting>
  <conditionalFormatting sqref="A497">
    <cfRule type="cellIs" dxfId="23" priority="25" operator="equal">
      <formula>170</formula>
    </cfRule>
    <cfRule type="cellIs" dxfId="22" priority="26" operator="equal">
      <formula>175</formula>
    </cfRule>
  </conditionalFormatting>
  <conditionalFormatting sqref="A468">
    <cfRule type="cellIs" dxfId="21" priority="23" operator="equal">
      <formula>170</formula>
    </cfRule>
    <cfRule type="cellIs" dxfId="20" priority="24" operator="equal">
      <formula>175</formula>
    </cfRule>
  </conditionalFormatting>
  <conditionalFormatting sqref="A469 A496">
    <cfRule type="cellIs" dxfId="19" priority="21" operator="equal">
      <formula>170</formula>
    </cfRule>
    <cfRule type="cellIs" dxfId="18" priority="22" operator="equal">
      <formula>175</formula>
    </cfRule>
  </conditionalFormatting>
  <conditionalFormatting sqref="A471:A484 A486:A491 A493:A495">
    <cfRule type="cellIs" dxfId="17" priority="19" operator="equal">
      <formula>170</formula>
    </cfRule>
    <cfRule type="cellIs" dxfId="16" priority="20" operator="equal">
      <formula>175</formula>
    </cfRule>
  </conditionalFormatting>
  <conditionalFormatting sqref="A470">
    <cfRule type="cellIs" dxfId="15" priority="17" operator="equal">
      <formula>170</formula>
    </cfRule>
    <cfRule type="cellIs" dxfId="14" priority="18" operator="equal">
      <formula>175</formula>
    </cfRule>
  </conditionalFormatting>
  <conditionalFormatting sqref="A485">
    <cfRule type="cellIs" dxfId="13" priority="15" operator="equal">
      <formula>170</formula>
    </cfRule>
    <cfRule type="cellIs" dxfId="12" priority="16" operator="equal">
      <formula>175</formula>
    </cfRule>
  </conditionalFormatting>
  <conditionalFormatting sqref="A492">
    <cfRule type="cellIs" dxfId="11" priority="13" operator="equal">
      <formula>170</formula>
    </cfRule>
    <cfRule type="cellIs" dxfId="10" priority="14" operator="equal">
      <formula>175</formula>
    </cfRule>
  </conditionalFormatting>
  <conditionalFormatting sqref="A518:A521">
    <cfRule type="cellIs" dxfId="9" priority="11" operator="equal">
      <formula>170</formula>
    </cfRule>
    <cfRule type="cellIs" dxfId="8" priority="12" operator="equal">
      <formula>175</formula>
    </cfRule>
  </conditionalFormatting>
  <conditionalFormatting sqref="A926">
    <cfRule type="cellIs" dxfId="7" priority="7" operator="equal">
      <formula>170</formula>
    </cfRule>
    <cfRule type="cellIs" dxfId="6" priority="8" operator="equal">
      <formula>175</formula>
    </cfRule>
  </conditionalFormatting>
  <conditionalFormatting sqref="A1036">
    <cfRule type="cellIs" dxfId="5" priority="5" operator="equal">
      <formula>170</formula>
    </cfRule>
    <cfRule type="cellIs" dxfId="4" priority="6" operator="equal">
      <formula>175</formula>
    </cfRule>
  </conditionalFormatting>
  <conditionalFormatting sqref="A1039">
    <cfRule type="cellIs" dxfId="3" priority="3" operator="equal">
      <formula>170</formula>
    </cfRule>
    <cfRule type="cellIs" dxfId="2" priority="4" operator="equal">
      <formula>175</formula>
    </cfRule>
  </conditionalFormatting>
  <conditionalFormatting sqref="A460">
    <cfRule type="cellIs" dxfId="1" priority="1" operator="equal">
      <formula>170</formula>
    </cfRule>
    <cfRule type="cellIs" dxfId="0" priority="2" operator="equal">
      <formula>175</formula>
    </cfRule>
  </conditionalFormatting>
  <hyperlinks>
    <hyperlink ref="B1014" r:id="rId1" display="javascript:fn_prodDetail('43222609','92011365');"/>
  </hyperlinks>
  <pageMargins left="0.7" right="0.7" top="0.75" bottom="0.75" header="0.3" footer="0.3"/>
  <pageSetup orientation="portrait" r:id="rId2"/>
  <ignoredErrors>
    <ignoredError sqref="B278:B288 H315:H324 E321:E344 H1009:H1011 H13:H23 H83:H99 H103 H142:H154 H167:H171 H56:H74 H105:H116 H240:H250 H256:H263 H278:H288 H952:H961 H806:H925 H717:H729 H586:H714 H174:H196 H219:H237 B916:B923 H963:H1006 H1017:H1026 H1043:H1045 H1055:H1196 G800:H804 H38:H54 H210:H214 H270:H274 H291:H313 H326:H384 H462:H465 H497:H521 H523:H524 H549:H551 H572:H584 H799 H929:H935 H731:H797" numberStoredAsText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'G:\MAG TRABAJO\PLAN DE COMPRA 2021\[PLAN DE COMPRAS 2021 FINAL PROGRAMA 169.xlsx]Referencias'!#REF!</xm:f>
          </x14:formula1>
          <xm:sqref>I1053:I5572</xm:sqref>
        </x14:dataValidation>
        <x14:dataValidation type="list" allowBlank="1" showInputMessage="1" showErrorMessage="1">
          <x14:formula1>
            <xm:f>'C:\Volumes\KINGSTON\2021\PLAN DE COMPRAS 2021\C:\Users\jcervantes\Documents\[Copia de PLAN DE COMPRAS RDCH 2020 FINAL.xlsx]Referencias'!#REF!</xm:f>
          </x14:formula1>
          <xm:sqref>I587 I497 I550 I572:I573 I717 I731</xm:sqref>
        </x14:dataValidation>
        <x14:dataValidation type="list" allowBlank="1" showInputMessage="1" showErrorMessage="1">
          <x14:formula1>
            <xm:f>'C:\Volumes\KINGSTON\2021\PLAN DE COMPRAS 2021\C:\Users\LorenaMag\AppData\Local\Microsoft\Windows\INetCache\Content.Outlook\BV1R1SQX\[PLAN DE COMPRAS RDCH 2020 FINAL.xlsx]Referencias'!#REF!</xm:f>
          </x14:formula1>
          <xm:sqref>I731</xm:sqref>
        </x14:dataValidation>
        <x14:dataValidation type="list" allowBlank="1" showInputMessage="1" showErrorMessage="1">
          <x14:formula1>
            <xm:f>'C:\Volumes\KINGSTON\2021\PLAN DE COMPRAS 2021\C:\Users\jcervantes\AppData\Local\Microsoft\Windows\INetCache\Content.Outlook\86POB764\[PLAN DE COMPRAS PROGRAMA 169-2020 ULTIMA VERSION.xlsx]Referencias'!#REF!</xm:f>
          </x14:formula1>
          <xm:sqref>I374 I315 I806 I1010 I83 I210 I278 I287 I258 I270 I242 I256 I105 I240 I282 I291 I43 I38 I85 I56 I50 I142 I221 I69 I167 I172 I174</xm:sqref>
        </x14:dataValidation>
        <x14:dataValidation type="list" allowBlank="1" showInputMessage="1" showErrorMessage="1">
          <x14:formula1>
            <xm:f>'/Users/giovannirodriguez/Library/Containers/com.microsoft.Excel/Data/Documents/C:/Users/jcervantes/AppData/Local/Microsoft/Windows/INetCache/Content.Outlook/86POB764/[PLAN DE COMPRAS PROGRAMA 169-2020 ULTIMA VERSION.xlsx]Referencias'!#REF!</xm:f>
          </x14:formula1>
          <xm:sqref>I102</xm:sqref>
        </x14:dataValidation>
        <x14:dataValidation type="list" allowBlank="1" showInputMessage="1" showErrorMessage="1">
          <x14:formula1>
            <xm:f>'D:\MAG TRABAJO\PLAN DE COMPRA\PLAN DE COMPRA 2022\[PLAN DE COMPRA 2022 SEPSA - 170.xlsx]Referencias'!#REF!</xm:f>
          </x14:formula1>
          <xm:sqref>I1043</xm:sqref>
        </x14:dataValidation>
        <x14:dataValidation type="list" allowBlank="1" showInputMessage="1" showErrorMessage="1">
          <x14:formula1>
            <xm:f>'/Users/giovannirodriguez/Library/Containers/com.microsoft.Excel/Data/Documents/C:/Users/jcervantes/AppData/Local/Microsoft/Windows/INetCache/Content.Outlook/86POB764/[PLAN DE COMPRAS PROGRAMA 169-2020 ULTIMA VERSION.xlsx]Referencias'!#REF!</xm:f>
          </x14:formula1>
          <xm:sqref>I275 I386 I410 I413 I468 I470 I485 I492 I542</xm:sqref>
        </x14:dataValidation>
        <x14:dataValidation type="list" allowBlank="1" showInputMessage="1" showErrorMessage="1">
          <x14:formula1>
            <xm:f>'\Users\giovannirodriguez\Library\Containers\com.microsoft.Excel\Data\Documents\C:\Users\LorenaMag\AppData\Local\Microsoft\Windows\INetCache\Content.Outlook\BV1R1SQX\[PLAN DE COMPRAS RDCH 2020 FINAL.xlsx]Referencias'!#REF!</xm:f>
          </x14:formula1>
          <xm:sqref>I926</xm:sqref>
        </x14:dataValidation>
        <x14:dataValidation type="list" allowBlank="1" showInputMessage="1" showErrorMessage="1">
          <x14:formula1>
            <xm:f>'[FORMATO PLAN DE COMPRA 2021  CONAC.xlsx]Referencias'!#REF!</xm:f>
          </x14:formula1>
          <xm:sqref>I942 I1036 I1039</xm:sqref>
        </x14:dataValidation>
        <x14:dataValidation type="list" allowBlank="1" showInputMessage="1" showErrorMessage="1">
          <x14:formula1>
            <xm:f>'/Users/giovannirodriguez/Library/Containers/com.microsoft.Excel/Data/Documents/C:/Users/jcervantes/AppData/Local/Microsoft/Windows/INetCache/Content.Outlook/86POB764/[PLAN DE COMPRAS PROGRAMA 169-2020 ULTIMA VERSION.xlsx]Referencias'!#REF!</xm:f>
          </x14:formula1>
          <xm:sqref>I460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2743"/>
  <sheetViews>
    <sheetView zoomScale="90" zoomScaleNormal="90" workbookViewId="0">
      <selection sqref="A1:J1"/>
    </sheetView>
  </sheetViews>
  <sheetFormatPr baseColWidth="10" defaultColWidth="11.42578125" defaultRowHeight="15" x14ac:dyDescent="0.25"/>
  <cols>
    <col min="1" max="1" width="22.85546875" style="114" customWidth="1"/>
    <col min="2" max="2" width="17.28515625" style="39" customWidth="1"/>
    <col min="3" max="3" width="20.85546875" style="39" customWidth="1"/>
    <col min="4" max="4" width="39.140625" style="133" customWidth="1"/>
    <col min="5" max="5" width="13.85546875" style="39" customWidth="1"/>
    <col min="6" max="6" width="17.85546875" style="39" customWidth="1"/>
    <col min="7" max="7" width="23" style="134" bestFit="1" customWidth="1"/>
    <col min="8" max="9" width="17.28515625" style="39" customWidth="1"/>
    <col min="10" max="10" width="24.28515625" style="39" hidden="1" customWidth="1"/>
    <col min="11" max="11" width="23.5703125" style="189" hidden="1" customWidth="1"/>
    <col min="12" max="12" width="12.7109375" style="39" hidden="1" customWidth="1"/>
    <col min="13" max="13" width="16.42578125" style="39" bestFit="1" customWidth="1"/>
    <col min="14" max="16384" width="11.42578125" style="39"/>
  </cols>
  <sheetData>
    <row r="1" spans="1:11" ht="21.75" customHeight="1" x14ac:dyDescent="0.45">
      <c r="A1" s="488" t="s">
        <v>341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11" ht="24" customHeight="1" x14ac:dyDescent="0.35">
      <c r="A2" s="492" t="s">
        <v>342</v>
      </c>
      <c r="B2" s="492"/>
      <c r="C2" s="492"/>
      <c r="D2" s="492"/>
      <c r="E2" s="492"/>
      <c r="F2" s="492"/>
      <c r="G2" s="492"/>
      <c r="H2" s="492"/>
      <c r="I2" s="492"/>
      <c r="J2" s="492"/>
    </row>
    <row r="3" spans="1:11" ht="31.5" customHeight="1" x14ac:dyDescent="0.25">
      <c r="A3" s="309" t="s">
        <v>343</v>
      </c>
      <c r="B3" s="490" t="s">
        <v>344</v>
      </c>
      <c r="C3" s="490"/>
      <c r="D3" s="490"/>
    </row>
    <row r="4" spans="1:11" ht="18.75" customHeight="1" x14ac:dyDescent="0.25">
      <c r="A4" s="309"/>
      <c r="B4" s="115"/>
      <c r="C4" s="115"/>
      <c r="D4" s="115"/>
    </row>
    <row r="5" spans="1:11" ht="14.25" customHeight="1" x14ac:dyDescent="0.25">
      <c r="A5" s="310" t="s">
        <v>361</v>
      </c>
      <c r="B5" s="288">
        <v>16900</v>
      </c>
      <c r="C5" s="286" t="s">
        <v>482</v>
      </c>
      <c r="D5" s="287"/>
    </row>
    <row r="6" spans="1:11" ht="3" customHeight="1" x14ac:dyDescent="0.25">
      <c r="A6" s="40"/>
      <c r="B6" s="190"/>
      <c r="C6" s="191"/>
      <c r="D6" s="192"/>
      <c r="E6" s="41"/>
      <c r="F6" s="41"/>
      <c r="G6" s="193"/>
      <c r="H6" s="41"/>
      <c r="I6" s="41"/>
    </row>
    <row r="7" spans="1:11" ht="15.75" customHeight="1" x14ac:dyDescent="0.25">
      <c r="A7" s="281"/>
      <c r="B7" s="41"/>
      <c r="C7" s="41"/>
      <c r="D7" s="192"/>
      <c r="E7" s="41"/>
      <c r="F7" s="41"/>
      <c r="G7" s="193"/>
      <c r="H7" s="41"/>
      <c r="I7" s="41"/>
    </row>
    <row r="8" spans="1:11" ht="4.5" customHeight="1" thickBot="1" x14ac:dyDescent="0.3"/>
    <row r="9" spans="1:11" ht="60" customHeight="1" x14ac:dyDescent="0.25">
      <c r="A9" s="42" t="s">
        <v>0</v>
      </c>
      <c r="B9" s="42" t="s">
        <v>1</v>
      </c>
      <c r="C9" s="42" t="s">
        <v>2</v>
      </c>
      <c r="D9" s="258" t="s">
        <v>3</v>
      </c>
      <c r="E9" s="42" t="s">
        <v>4</v>
      </c>
      <c r="F9" s="42" t="s">
        <v>5</v>
      </c>
      <c r="G9" s="42" t="s">
        <v>6</v>
      </c>
      <c r="H9" s="42" t="s">
        <v>7</v>
      </c>
      <c r="I9" s="43" t="s">
        <v>8</v>
      </c>
      <c r="J9" s="27" t="s">
        <v>142</v>
      </c>
    </row>
    <row r="10" spans="1:11" x14ac:dyDescent="0.25">
      <c r="A10" s="195">
        <v>169</v>
      </c>
      <c r="B10" s="194"/>
      <c r="C10" s="195">
        <v>10102</v>
      </c>
      <c r="D10" s="259" t="s">
        <v>143</v>
      </c>
      <c r="E10" s="195"/>
      <c r="F10" s="195"/>
      <c r="G10" s="196">
        <f>SUM(G11:G12)</f>
        <v>23734000</v>
      </c>
      <c r="H10" s="194"/>
      <c r="I10" s="197"/>
      <c r="J10" s="44">
        <v>23734000</v>
      </c>
    </row>
    <row r="11" spans="1:11" ht="32.25" customHeight="1" x14ac:dyDescent="0.25">
      <c r="A11" s="38">
        <v>169</v>
      </c>
      <c r="B11" s="167">
        <v>73159995</v>
      </c>
      <c r="C11" s="38">
        <v>10102</v>
      </c>
      <c r="D11" s="260" t="s">
        <v>143</v>
      </c>
      <c r="E11" s="38">
        <v>1</v>
      </c>
      <c r="F11" s="38" t="s">
        <v>20</v>
      </c>
      <c r="G11" s="198">
        <v>19468000</v>
      </c>
      <c r="H11" s="46" t="s">
        <v>19</v>
      </c>
      <c r="I11" s="38" t="s">
        <v>248</v>
      </c>
    </row>
    <row r="12" spans="1:11" ht="32.25" customHeight="1" x14ac:dyDescent="0.25">
      <c r="A12" s="38">
        <v>169</v>
      </c>
      <c r="B12" s="167">
        <v>78111808</v>
      </c>
      <c r="C12" s="38">
        <v>10102</v>
      </c>
      <c r="D12" s="260" t="s">
        <v>144</v>
      </c>
      <c r="E12" s="38">
        <v>1</v>
      </c>
      <c r="F12" s="38" t="s">
        <v>20</v>
      </c>
      <c r="G12" s="198">
        <f>13000000-8734000</f>
        <v>4266000</v>
      </c>
      <c r="H12" s="46" t="s">
        <v>19</v>
      </c>
      <c r="I12" s="38" t="s">
        <v>335</v>
      </c>
      <c r="K12" s="189" t="s">
        <v>244</v>
      </c>
    </row>
    <row r="13" spans="1:11" x14ac:dyDescent="0.25">
      <c r="A13" s="47">
        <v>169</v>
      </c>
      <c r="B13" s="47"/>
      <c r="C13" s="47">
        <v>10103</v>
      </c>
      <c r="D13" s="199" t="s">
        <v>21</v>
      </c>
      <c r="E13" s="47"/>
      <c r="F13" s="47" t="s">
        <v>20</v>
      </c>
      <c r="G13" s="196">
        <f>SUM(G14:G21)</f>
        <v>67000000</v>
      </c>
      <c r="H13" s="48" t="s">
        <v>19</v>
      </c>
      <c r="I13" s="200"/>
      <c r="J13" s="44">
        <v>57000000</v>
      </c>
    </row>
    <row r="14" spans="1:11" ht="30" x14ac:dyDescent="0.25">
      <c r="A14" s="30">
        <v>169</v>
      </c>
      <c r="B14" s="30">
        <v>81112401</v>
      </c>
      <c r="C14" s="30">
        <v>10103</v>
      </c>
      <c r="D14" s="28" t="s">
        <v>22</v>
      </c>
      <c r="E14" s="30">
        <v>3</v>
      </c>
      <c r="F14" s="30" t="s">
        <v>20</v>
      </c>
      <c r="G14" s="198">
        <v>21250000</v>
      </c>
      <c r="H14" s="46" t="s">
        <v>19</v>
      </c>
      <c r="I14" s="38" t="s">
        <v>248</v>
      </c>
      <c r="K14" s="189" t="s">
        <v>244</v>
      </c>
    </row>
    <row r="15" spans="1:11" ht="30" x14ac:dyDescent="0.25">
      <c r="A15" s="30">
        <v>169</v>
      </c>
      <c r="B15" s="30">
        <v>81112401</v>
      </c>
      <c r="C15" s="30">
        <v>10103</v>
      </c>
      <c r="D15" s="28" t="s">
        <v>22</v>
      </c>
      <c r="E15" s="30">
        <v>3</v>
      </c>
      <c r="F15" s="30" t="s">
        <v>20</v>
      </c>
      <c r="G15" s="198">
        <f>8750000-2500000</f>
        <v>6250000</v>
      </c>
      <c r="H15" s="32" t="s">
        <v>19</v>
      </c>
      <c r="I15" s="68" t="s">
        <v>339</v>
      </c>
      <c r="K15" s="189" t="s">
        <v>244</v>
      </c>
    </row>
    <row r="16" spans="1:11" ht="30" x14ac:dyDescent="0.25">
      <c r="A16" s="30">
        <v>169</v>
      </c>
      <c r="B16" s="30">
        <v>81112401</v>
      </c>
      <c r="C16" s="30">
        <v>10103</v>
      </c>
      <c r="D16" s="28" t="s">
        <v>22</v>
      </c>
      <c r="E16" s="30">
        <v>3</v>
      </c>
      <c r="F16" s="30" t="s">
        <v>20</v>
      </c>
      <c r="G16" s="198">
        <v>8750000</v>
      </c>
      <c r="H16" s="32" t="s">
        <v>19</v>
      </c>
      <c r="I16" s="68" t="s">
        <v>338</v>
      </c>
    </row>
    <row r="17" spans="1:11" ht="30" x14ac:dyDescent="0.25">
      <c r="A17" s="30">
        <v>169</v>
      </c>
      <c r="B17" s="30">
        <v>81112401</v>
      </c>
      <c r="C17" s="30">
        <v>10103</v>
      </c>
      <c r="D17" s="28" t="s">
        <v>22</v>
      </c>
      <c r="E17" s="30">
        <v>3</v>
      </c>
      <c r="F17" s="30" t="s">
        <v>20</v>
      </c>
      <c r="G17" s="198">
        <v>8750000</v>
      </c>
      <c r="H17" s="32" t="s">
        <v>19</v>
      </c>
      <c r="I17" s="68" t="s">
        <v>340</v>
      </c>
    </row>
    <row r="18" spans="1:11" ht="30" x14ac:dyDescent="0.25">
      <c r="A18" s="30">
        <v>169</v>
      </c>
      <c r="B18" s="30">
        <v>81112499</v>
      </c>
      <c r="C18" s="30">
        <v>10103</v>
      </c>
      <c r="D18" s="28" t="s">
        <v>23</v>
      </c>
      <c r="E18" s="30">
        <v>3</v>
      </c>
      <c r="F18" s="30" t="s">
        <v>20</v>
      </c>
      <c r="G18" s="201">
        <v>5500000</v>
      </c>
      <c r="H18" s="32" t="s">
        <v>19</v>
      </c>
      <c r="I18" s="38" t="s">
        <v>248</v>
      </c>
    </row>
    <row r="19" spans="1:11" ht="30" x14ac:dyDescent="0.25">
      <c r="A19" s="30">
        <v>169</v>
      </c>
      <c r="B19" s="30">
        <v>81112499</v>
      </c>
      <c r="C19" s="30">
        <v>10103</v>
      </c>
      <c r="D19" s="28" t="s">
        <v>23</v>
      </c>
      <c r="E19" s="30">
        <v>3</v>
      </c>
      <c r="F19" s="30" t="s">
        <v>20</v>
      </c>
      <c r="G19" s="201">
        <v>5500000</v>
      </c>
      <c r="H19" s="32" t="s">
        <v>19</v>
      </c>
      <c r="I19" s="38" t="s">
        <v>248</v>
      </c>
    </row>
    <row r="20" spans="1:11" ht="30" x14ac:dyDescent="0.25">
      <c r="A20" s="30">
        <v>169</v>
      </c>
      <c r="B20" s="30">
        <v>81112499</v>
      </c>
      <c r="C20" s="30">
        <v>10103</v>
      </c>
      <c r="D20" s="28" t="s">
        <v>23</v>
      </c>
      <c r="E20" s="30">
        <v>3</v>
      </c>
      <c r="F20" s="30" t="s">
        <v>20</v>
      </c>
      <c r="G20" s="201">
        <v>5500000</v>
      </c>
      <c r="H20" s="32" t="s">
        <v>19</v>
      </c>
      <c r="I20" s="68" t="s">
        <v>339</v>
      </c>
    </row>
    <row r="21" spans="1:11" ht="30" x14ac:dyDescent="0.25">
      <c r="A21" s="30">
        <v>169</v>
      </c>
      <c r="B21" s="30">
        <v>81112499</v>
      </c>
      <c r="C21" s="30">
        <v>10103</v>
      </c>
      <c r="D21" s="28" t="s">
        <v>23</v>
      </c>
      <c r="E21" s="30">
        <v>3</v>
      </c>
      <c r="F21" s="30" t="s">
        <v>20</v>
      </c>
      <c r="G21" s="201">
        <v>5500000</v>
      </c>
      <c r="H21" s="32" t="s">
        <v>19</v>
      </c>
      <c r="I21" s="68" t="s">
        <v>338</v>
      </c>
    </row>
    <row r="22" spans="1:11" x14ac:dyDescent="0.25">
      <c r="A22" s="47">
        <v>169</v>
      </c>
      <c r="B22" s="47"/>
      <c r="C22" s="47">
        <v>10201</v>
      </c>
      <c r="D22" s="199" t="s">
        <v>145</v>
      </c>
      <c r="E22" s="47"/>
      <c r="F22" s="47"/>
      <c r="G22" s="202">
        <f>SUM(G23:G26)</f>
        <v>103734000</v>
      </c>
      <c r="H22" s="48" t="s">
        <v>19</v>
      </c>
      <c r="I22" s="47"/>
      <c r="J22" s="44">
        <v>103734000</v>
      </c>
    </row>
    <row r="23" spans="1:11" x14ac:dyDescent="0.25">
      <c r="A23" s="30">
        <v>169</v>
      </c>
      <c r="B23" s="30">
        <v>83101509</v>
      </c>
      <c r="C23" s="30">
        <v>10201</v>
      </c>
      <c r="D23" s="28" t="s">
        <v>145</v>
      </c>
      <c r="E23" s="30">
        <v>1</v>
      </c>
      <c r="F23" s="30" t="s">
        <v>20</v>
      </c>
      <c r="G23" s="201">
        <v>25933500</v>
      </c>
      <c r="H23" s="32" t="s">
        <v>19</v>
      </c>
      <c r="I23" s="38" t="s">
        <v>248</v>
      </c>
    </row>
    <row r="24" spans="1:11" x14ac:dyDescent="0.25">
      <c r="A24" s="30">
        <v>169</v>
      </c>
      <c r="B24" s="30">
        <v>83101509</v>
      </c>
      <c r="C24" s="30">
        <v>10201</v>
      </c>
      <c r="D24" s="28" t="s">
        <v>145</v>
      </c>
      <c r="E24" s="30">
        <v>1</v>
      </c>
      <c r="F24" s="30" t="s">
        <v>20</v>
      </c>
      <c r="G24" s="201">
        <v>25933500</v>
      </c>
      <c r="H24" s="32" t="s">
        <v>19</v>
      </c>
      <c r="I24" s="68" t="s">
        <v>339</v>
      </c>
    </row>
    <row r="25" spans="1:11" x14ac:dyDescent="0.25">
      <c r="A25" s="30">
        <v>169</v>
      </c>
      <c r="B25" s="30">
        <v>83101509</v>
      </c>
      <c r="C25" s="30">
        <v>10201</v>
      </c>
      <c r="D25" s="28" t="s">
        <v>145</v>
      </c>
      <c r="E25" s="30">
        <v>1</v>
      </c>
      <c r="F25" s="30" t="s">
        <v>20</v>
      </c>
      <c r="G25" s="201">
        <v>25933500</v>
      </c>
      <c r="H25" s="32" t="s">
        <v>19</v>
      </c>
      <c r="I25" s="68" t="s">
        <v>338</v>
      </c>
    </row>
    <row r="26" spans="1:11" x14ac:dyDescent="0.25">
      <c r="A26" s="30">
        <v>169</v>
      </c>
      <c r="B26" s="30">
        <v>83101509</v>
      </c>
      <c r="C26" s="30">
        <v>10201</v>
      </c>
      <c r="D26" s="28" t="s">
        <v>145</v>
      </c>
      <c r="E26" s="30">
        <v>1</v>
      </c>
      <c r="F26" s="30" t="s">
        <v>20</v>
      </c>
      <c r="G26" s="201">
        <v>25933500</v>
      </c>
      <c r="H26" s="32" t="s">
        <v>19</v>
      </c>
      <c r="I26" s="68" t="s">
        <v>340</v>
      </c>
    </row>
    <row r="27" spans="1:11" x14ac:dyDescent="0.25">
      <c r="A27" s="47">
        <v>169</v>
      </c>
      <c r="B27" s="47"/>
      <c r="C27" s="47">
        <v>10202</v>
      </c>
      <c r="D27" s="199" t="s">
        <v>146</v>
      </c>
      <c r="E27" s="47"/>
      <c r="F27" s="47"/>
      <c r="G27" s="202">
        <f>SUM(G28:G31)</f>
        <v>196846000</v>
      </c>
      <c r="H27" s="48" t="s">
        <v>19</v>
      </c>
      <c r="I27" s="47"/>
      <c r="J27" s="44">
        <v>196846000</v>
      </c>
    </row>
    <row r="28" spans="1:11" x14ac:dyDescent="0.25">
      <c r="A28" s="30">
        <v>169</v>
      </c>
      <c r="B28" s="30">
        <v>73171501</v>
      </c>
      <c r="C28" s="30">
        <v>10202</v>
      </c>
      <c r="D28" s="28" t="s">
        <v>146</v>
      </c>
      <c r="E28" s="30">
        <v>1</v>
      </c>
      <c r="F28" s="30" t="s">
        <v>20</v>
      </c>
      <c r="G28" s="201">
        <v>49211500</v>
      </c>
      <c r="H28" s="32" t="s">
        <v>19</v>
      </c>
      <c r="I28" s="38" t="s">
        <v>248</v>
      </c>
    </row>
    <row r="29" spans="1:11" x14ac:dyDescent="0.25">
      <c r="A29" s="30">
        <v>169</v>
      </c>
      <c r="B29" s="30">
        <v>73171501</v>
      </c>
      <c r="C29" s="30">
        <v>10202</v>
      </c>
      <c r="D29" s="28" t="s">
        <v>146</v>
      </c>
      <c r="E29" s="30">
        <v>1</v>
      </c>
      <c r="F29" s="30" t="s">
        <v>20</v>
      </c>
      <c r="G29" s="201">
        <v>49211500</v>
      </c>
      <c r="H29" s="32" t="s">
        <v>19</v>
      </c>
      <c r="I29" s="68" t="s">
        <v>339</v>
      </c>
    </row>
    <row r="30" spans="1:11" x14ac:dyDescent="0.25">
      <c r="A30" s="30">
        <v>169</v>
      </c>
      <c r="B30" s="30">
        <v>73171501</v>
      </c>
      <c r="C30" s="30">
        <v>10202</v>
      </c>
      <c r="D30" s="28" t="s">
        <v>146</v>
      </c>
      <c r="E30" s="30">
        <v>1</v>
      </c>
      <c r="F30" s="30" t="s">
        <v>20</v>
      </c>
      <c r="G30" s="201">
        <v>49211500</v>
      </c>
      <c r="H30" s="32" t="s">
        <v>19</v>
      </c>
      <c r="I30" s="68" t="s">
        <v>338</v>
      </c>
      <c r="K30" s="189" t="s">
        <v>244</v>
      </c>
    </row>
    <row r="31" spans="1:11" x14ac:dyDescent="0.25">
      <c r="A31" s="30">
        <v>169</v>
      </c>
      <c r="B31" s="30">
        <v>73171501</v>
      </c>
      <c r="C31" s="30">
        <v>10202</v>
      </c>
      <c r="D31" s="28" t="s">
        <v>146</v>
      </c>
      <c r="E31" s="30">
        <v>1</v>
      </c>
      <c r="F31" s="30" t="s">
        <v>20</v>
      </c>
      <c r="G31" s="201">
        <v>49211500</v>
      </c>
      <c r="H31" s="32" t="s">
        <v>19</v>
      </c>
      <c r="I31" s="68" t="s">
        <v>340</v>
      </c>
      <c r="K31" s="189" t="s">
        <v>244</v>
      </c>
    </row>
    <row r="32" spans="1:11" ht="26.25" customHeight="1" x14ac:dyDescent="0.25">
      <c r="A32" s="47">
        <v>169</v>
      </c>
      <c r="B32" s="47"/>
      <c r="C32" s="47">
        <v>10203</v>
      </c>
      <c r="D32" s="199" t="s">
        <v>249</v>
      </c>
      <c r="E32" s="47"/>
      <c r="F32" s="47"/>
      <c r="G32" s="202">
        <f>+G33</f>
        <v>3000000</v>
      </c>
      <c r="H32" s="48" t="s">
        <v>19</v>
      </c>
      <c r="I32" s="38" t="s">
        <v>248</v>
      </c>
    </row>
    <row r="33" spans="1:11" ht="25.5" customHeight="1" x14ac:dyDescent="0.25">
      <c r="A33" s="30">
        <v>169</v>
      </c>
      <c r="B33" s="30">
        <v>73171502</v>
      </c>
      <c r="C33" s="30">
        <v>10203</v>
      </c>
      <c r="D33" s="28" t="s">
        <v>249</v>
      </c>
      <c r="E33" s="30">
        <v>1</v>
      </c>
      <c r="F33" s="30" t="s">
        <v>20</v>
      </c>
      <c r="G33" s="201">
        <v>3000000</v>
      </c>
      <c r="H33" s="32" t="s">
        <v>19</v>
      </c>
      <c r="I33" s="38" t="s">
        <v>248</v>
      </c>
    </row>
    <row r="34" spans="1:11" x14ac:dyDescent="0.25">
      <c r="A34" s="47">
        <v>169</v>
      </c>
      <c r="B34" s="47"/>
      <c r="C34" s="47">
        <v>10204</v>
      </c>
      <c r="D34" s="199" t="s">
        <v>147</v>
      </c>
      <c r="E34" s="47"/>
      <c r="F34" s="47"/>
      <c r="G34" s="202">
        <f>SUM(G35:G38)</f>
        <v>420000000</v>
      </c>
      <c r="H34" s="48" t="s">
        <v>19</v>
      </c>
      <c r="I34" s="47"/>
      <c r="J34" s="44">
        <v>460000000</v>
      </c>
    </row>
    <row r="35" spans="1:11" x14ac:dyDescent="0.25">
      <c r="A35" s="30">
        <v>169</v>
      </c>
      <c r="B35" s="30">
        <v>81161703</v>
      </c>
      <c r="C35" s="30">
        <v>10204</v>
      </c>
      <c r="D35" s="28" t="s">
        <v>147</v>
      </c>
      <c r="E35" s="30">
        <v>1</v>
      </c>
      <c r="F35" s="30" t="s">
        <v>20</v>
      </c>
      <c r="G35" s="201">
        <v>115000000</v>
      </c>
      <c r="H35" s="32" t="s">
        <v>19</v>
      </c>
      <c r="I35" s="38" t="s">
        <v>248</v>
      </c>
    </row>
    <row r="36" spans="1:11" x14ac:dyDescent="0.25">
      <c r="A36" s="30">
        <v>169</v>
      </c>
      <c r="B36" s="30">
        <v>81161703</v>
      </c>
      <c r="C36" s="30">
        <v>10204</v>
      </c>
      <c r="D36" s="28" t="s">
        <v>147</v>
      </c>
      <c r="E36" s="30">
        <v>1</v>
      </c>
      <c r="F36" s="30" t="s">
        <v>20</v>
      </c>
      <c r="G36" s="201">
        <v>115000000</v>
      </c>
      <c r="H36" s="32" t="s">
        <v>19</v>
      </c>
      <c r="I36" s="68" t="s">
        <v>339</v>
      </c>
    </row>
    <row r="37" spans="1:11" x14ac:dyDescent="0.25">
      <c r="A37" s="30">
        <v>169</v>
      </c>
      <c r="B37" s="30">
        <v>81161703</v>
      </c>
      <c r="C37" s="30">
        <v>10204</v>
      </c>
      <c r="D37" s="28" t="s">
        <v>147</v>
      </c>
      <c r="E37" s="30">
        <v>1</v>
      </c>
      <c r="F37" s="30" t="s">
        <v>20</v>
      </c>
      <c r="G37" s="201">
        <v>95000000</v>
      </c>
      <c r="H37" s="32" t="s">
        <v>19</v>
      </c>
      <c r="I37" s="68" t="s">
        <v>338</v>
      </c>
      <c r="K37" s="189" t="s">
        <v>244</v>
      </c>
    </row>
    <row r="38" spans="1:11" x14ac:dyDescent="0.25">
      <c r="A38" s="30">
        <v>169</v>
      </c>
      <c r="B38" s="30">
        <v>81161703</v>
      </c>
      <c r="C38" s="30">
        <v>10204</v>
      </c>
      <c r="D38" s="28" t="s">
        <v>147</v>
      </c>
      <c r="E38" s="30">
        <v>1</v>
      </c>
      <c r="F38" s="30" t="s">
        <v>20</v>
      </c>
      <c r="G38" s="201">
        <v>95000000</v>
      </c>
      <c r="H38" s="32" t="s">
        <v>19</v>
      </c>
      <c r="I38" s="68" t="s">
        <v>340</v>
      </c>
      <c r="K38" s="189" t="s">
        <v>244</v>
      </c>
    </row>
    <row r="39" spans="1:11" x14ac:dyDescent="0.25">
      <c r="A39" s="47">
        <v>169</v>
      </c>
      <c r="B39" s="47"/>
      <c r="C39" s="47">
        <v>10299</v>
      </c>
      <c r="D39" s="199" t="s">
        <v>148</v>
      </c>
      <c r="E39" s="47"/>
      <c r="F39" s="47"/>
      <c r="G39" s="202">
        <f>SUM(G40:G51)</f>
        <v>7910000</v>
      </c>
      <c r="H39" s="48" t="s">
        <v>19</v>
      </c>
      <c r="I39" s="47"/>
      <c r="J39" s="44">
        <v>7910000</v>
      </c>
    </row>
    <row r="40" spans="1:11" x14ac:dyDescent="0.25">
      <c r="A40" s="30">
        <v>169</v>
      </c>
      <c r="B40" s="30">
        <v>76121507</v>
      </c>
      <c r="C40" s="30">
        <v>10299</v>
      </c>
      <c r="D40" s="28" t="s">
        <v>149</v>
      </c>
      <c r="E40" s="30">
        <v>4</v>
      </c>
      <c r="F40" s="30" t="s">
        <v>20</v>
      </c>
      <c r="G40" s="201">
        <v>1072500</v>
      </c>
      <c r="H40" s="32" t="s">
        <v>19</v>
      </c>
      <c r="I40" s="38" t="s">
        <v>248</v>
      </c>
    </row>
    <row r="41" spans="1:11" x14ac:dyDescent="0.25">
      <c r="A41" s="30">
        <v>169</v>
      </c>
      <c r="B41" s="30">
        <v>76121507</v>
      </c>
      <c r="C41" s="30">
        <v>10299</v>
      </c>
      <c r="D41" s="28" t="s">
        <v>149</v>
      </c>
      <c r="E41" s="30">
        <v>4</v>
      </c>
      <c r="F41" s="30" t="s">
        <v>20</v>
      </c>
      <c r="G41" s="201">
        <v>1072500</v>
      </c>
      <c r="H41" s="32" t="s">
        <v>19</v>
      </c>
      <c r="I41" s="68" t="s">
        <v>339</v>
      </c>
    </row>
    <row r="42" spans="1:11" x14ac:dyDescent="0.25">
      <c r="A42" s="30">
        <v>169</v>
      </c>
      <c r="B42" s="30">
        <v>76121507</v>
      </c>
      <c r="C42" s="30">
        <v>10299</v>
      </c>
      <c r="D42" s="28" t="s">
        <v>149</v>
      </c>
      <c r="E42" s="30">
        <v>4</v>
      </c>
      <c r="F42" s="30" t="s">
        <v>20</v>
      </c>
      <c r="G42" s="201">
        <v>1072500</v>
      </c>
      <c r="H42" s="32" t="s">
        <v>19</v>
      </c>
      <c r="I42" s="68" t="s">
        <v>338</v>
      </c>
      <c r="K42" s="189" t="s">
        <v>245</v>
      </c>
    </row>
    <row r="43" spans="1:11" x14ac:dyDescent="0.25">
      <c r="A43" s="30">
        <v>169</v>
      </c>
      <c r="B43" s="30">
        <v>76121507</v>
      </c>
      <c r="C43" s="30">
        <v>10299</v>
      </c>
      <c r="D43" s="28" t="s">
        <v>149</v>
      </c>
      <c r="E43" s="30">
        <v>4</v>
      </c>
      <c r="F43" s="30" t="s">
        <v>20</v>
      </c>
      <c r="G43" s="201">
        <v>1072500</v>
      </c>
      <c r="H43" s="32" t="s">
        <v>19</v>
      </c>
      <c r="I43" s="68" t="s">
        <v>340</v>
      </c>
      <c r="K43" s="189" t="s">
        <v>245</v>
      </c>
    </row>
    <row r="44" spans="1:11" ht="30" x14ac:dyDescent="0.25">
      <c r="A44" s="30">
        <v>169</v>
      </c>
      <c r="B44" s="30">
        <v>76121901</v>
      </c>
      <c r="C44" s="30">
        <v>10299</v>
      </c>
      <c r="D44" s="28" t="s">
        <v>150</v>
      </c>
      <c r="E44" s="30">
        <v>4</v>
      </c>
      <c r="F44" s="30" t="s">
        <v>20</v>
      </c>
      <c r="G44" s="201">
        <v>114000</v>
      </c>
      <c r="H44" s="32" t="s">
        <v>19</v>
      </c>
      <c r="I44" s="38" t="s">
        <v>248</v>
      </c>
    </row>
    <row r="45" spans="1:11" ht="30" x14ac:dyDescent="0.25">
      <c r="A45" s="30">
        <v>169</v>
      </c>
      <c r="B45" s="30">
        <v>76121901</v>
      </c>
      <c r="C45" s="30">
        <v>10299</v>
      </c>
      <c r="D45" s="28" t="s">
        <v>150</v>
      </c>
      <c r="E45" s="30">
        <v>4</v>
      </c>
      <c r="F45" s="30" t="s">
        <v>20</v>
      </c>
      <c r="G45" s="201">
        <v>114000</v>
      </c>
      <c r="H45" s="32" t="s">
        <v>19</v>
      </c>
      <c r="I45" s="68" t="s">
        <v>339</v>
      </c>
    </row>
    <row r="46" spans="1:11" ht="30" x14ac:dyDescent="0.25">
      <c r="A46" s="30">
        <v>169</v>
      </c>
      <c r="B46" s="30">
        <v>76121901</v>
      </c>
      <c r="C46" s="30">
        <v>10299</v>
      </c>
      <c r="D46" s="28" t="s">
        <v>150</v>
      </c>
      <c r="E46" s="30">
        <v>4</v>
      </c>
      <c r="F46" s="30" t="s">
        <v>20</v>
      </c>
      <c r="G46" s="201">
        <v>114000</v>
      </c>
      <c r="H46" s="32" t="s">
        <v>19</v>
      </c>
      <c r="I46" s="68" t="s">
        <v>338</v>
      </c>
    </row>
    <row r="47" spans="1:11" ht="30" x14ac:dyDescent="0.25">
      <c r="A47" s="30">
        <v>169</v>
      </c>
      <c r="B47" s="30">
        <v>76121901</v>
      </c>
      <c r="C47" s="30">
        <v>10299</v>
      </c>
      <c r="D47" s="28" t="s">
        <v>150</v>
      </c>
      <c r="E47" s="30">
        <v>4</v>
      </c>
      <c r="F47" s="30" t="s">
        <v>20</v>
      </c>
      <c r="G47" s="201">
        <v>114000</v>
      </c>
      <c r="H47" s="32" t="s">
        <v>19</v>
      </c>
      <c r="I47" s="68" t="s">
        <v>340</v>
      </c>
    </row>
    <row r="48" spans="1:11" ht="30" x14ac:dyDescent="0.25">
      <c r="A48" s="30">
        <v>169</v>
      </c>
      <c r="B48" s="30">
        <v>76121501</v>
      </c>
      <c r="C48" s="30">
        <v>10299</v>
      </c>
      <c r="D48" s="28" t="s">
        <v>151</v>
      </c>
      <c r="E48" s="30">
        <v>4</v>
      </c>
      <c r="F48" s="30" t="s">
        <v>20</v>
      </c>
      <c r="G48" s="201">
        <v>800000</v>
      </c>
      <c r="H48" s="32" t="s">
        <v>19</v>
      </c>
      <c r="I48" s="38" t="s">
        <v>248</v>
      </c>
    </row>
    <row r="49" spans="1:12" ht="30" x14ac:dyDescent="0.25">
      <c r="A49" s="30">
        <v>169</v>
      </c>
      <c r="B49" s="30">
        <v>76121501</v>
      </c>
      <c r="C49" s="30">
        <v>10299</v>
      </c>
      <c r="D49" s="28" t="s">
        <v>151</v>
      </c>
      <c r="E49" s="30">
        <v>4</v>
      </c>
      <c r="F49" s="30" t="s">
        <v>20</v>
      </c>
      <c r="G49" s="201">
        <v>800000</v>
      </c>
      <c r="H49" s="32" t="s">
        <v>19</v>
      </c>
      <c r="I49" s="68" t="s">
        <v>339</v>
      </c>
    </row>
    <row r="50" spans="1:12" ht="30" x14ac:dyDescent="0.25">
      <c r="A50" s="30">
        <v>169</v>
      </c>
      <c r="B50" s="30">
        <v>76121501</v>
      </c>
      <c r="C50" s="30">
        <v>10299</v>
      </c>
      <c r="D50" s="28" t="s">
        <v>151</v>
      </c>
      <c r="E50" s="30">
        <v>4</v>
      </c>
      <c r="F50" s="30" t="s">
        <v>20</v>
      </c>
      <c r="G50" s="201">
        <v>800000</v>
      </c>
      <c r="H50" s="32" t="s">
        <v>19</v>
      </c>
      <c r="I50" s="68" t="s">
        <v>338</v>
      </c>
    </row>
    <row r="51" spans="1:12" ht="30" x14ac:dyDescent="0.25">
      <c r="A51" s="30">
        <v>169</v>
      </c>
      <c r="B51" s="30">
        <v>76121501</v>
      </c>
      <c r="C51" s="30">
        <v>10299</v>
      </c>
      <c r="D51" s="28" t="s">
        <v>151</v>
      </c>
      <c r="E51" s="30">
        <v>4</v>
      </c>
      <c r="F51" s="30" t="s">
        <v>20</v>
      </c>
      <c r="G51" s="201">
        <v>764000</v>
      </c>
      <c r="H51" s="32" t="s">
        <v>19</v>
      </c>
      <c r="I51" s="68" t="s">
        <v>340</v>
      </c>
    </row>
    <row r="52" spans="1:12" x14ac:dyDescent="0.25">
      <c r="A52" s="47">
        <v>169</v>
      </c>
      <c r="B52" s="47"/>
      <c r="C52" s="47">
        <v>10301</v>
      </c>
      <c r="D52" s="199" t="s">
        <v>152</v>
      </c>
      <c r="E52" s="47"/>
      <c r="F52" s="47"/>
      <c r="G52" s="202">
        <f>SUM(G53:G57)</f>
        <v>5500000</v>
      </c>
      <c r="H52" s="48" t="s">
        <v>19</v>
      </c>
      <c r="I52" s="47"/>
      <c r="J52" s="44">
        <v>5500000</v>
      </c>
    </row>
    <row r="53" spans="1:12" x14ac:dyDescent="0.25">
      <c r="A53" s="30">
        <v>169</v>
      </c>
      <c r="B53" s="30">
        <v>82101504</v>
      </c>
      <c r="C53" s="30">
        <v>10301</v>
      </c>
      <c r="D53" s="28" t="s">
        <v>153</v>
      </c>
      <c r="E53" s="30">
        <v>10</v>
      </c>
      <c r="F53" s="30" t="s">
        <v>20</v>
      </c>
      <c r="G53" s="201">
        <v>1500000</v>
      </c>
      <c r="H53" s="35" t="s">
        <v>19</v>
      </c>
      <c r="I53" s="68" t="s">
        <v>339</v>
      </c>
    </row>
    <row r="54" spans="1:12" x14ac:dyDescent="0.25">
      <c r="A54" s="30">
        <v>169</v>
      </c>
      <c r="B54" s="30">
        <v>82101504</v>
      </c>
      <c r="C54" s="30">
        <v>10301</v>
      </c>
      <c r="D54" s="28" t="s">
        <v>154</v>
      </c>
      <c r="E54" s="30">
        <v>5</v>
      </c>
      <c r="F54" s="30" t="s">
        <v>20</v>
      </c>
      <c r="G54" s="201">
        <v>2500000</v>
      </c>
      <c r="H54" s="35" t="s">
        <v>19</v>
      </c>
      <c r="I54" s="38" t="s">
        <v>248</v>
      </c>
      <c r="J54" s="49"/>
      <c r="K54" s="203"/>
    </row>
    <row r="55" spans="1:12" x14ac:dyDescent="0.25">
      <c r="A55" s="30">
        <v>169</v>
      </c>
      <c r="B55" s="30">
        <v>82101601</v>
      </c>
      <c r="C55" s="30">
        <v>10301</v>
      </c>
      <c r="D55" s="28" t="s">
        <v>155</v>
      </c>
      <c r="E55" s="30">
        <v>5</v>
      </c>
      <c r="F55" s="30" t="s">
        <v>20</v>
      </c>
      <c r="G55" s="201">
        <v>500000</v>
      </c>
      <c r="H55" s="35" t="s">
        <v>19</v>
      </c>
      <c r="I55" s="68" t="s">
        <v>338</v>
      </c>
    </row>
    <row r="56" spans="1:12" x14ac:dyDescent="0.25">
      <c r="A56" s="30">
        <v>169</v>
      </c>
      <c r="B56" s="30">
        <v>82101603</v>
      </c>
      <c r="C56" s="30">
        <v>10301</v>
      </c>
      <c r="D56" s="28" t="s">
        <v>156</v>
      </c>
      <c r="E56" s="30">
        <v>1</v>
      </c>
      <c r="F56" s="30" t="s">
        <v>20</v>
      </c>
      <c r="G56" s="201">
        <v>500000</v>
      </c>
      <c r="H56" s="35" t="s">
        <v>19</v>
      </c>
      <c r="I56" s="38" t="s">
        <v>248</v>
      </c>
      <c r="K56" s="203"/>
    </row>
    <row r="57" spans="1:12" x14ac:dyDescent="0.25">
      <c r="A57" s="30">
        <v>169</v>
      </c>
      <c r="B57" s="30">
        <v>82101802</v>
      </c>
      <c r="C57" s="30">
        <v>10301</v>
      </c>
      <c r="D57" s="28" t="s">
        <v>157</v>
      </c>
      <c r="E57" s="30">
        <v>1</v>
      </c>
      <c r="F57" s="30" t="s">
        <v>20</v>
      </c>
      <c r="G57" s="201">
        <v>500000</v>
      </c>
      <c r="H57" s="35" t="s">
        <v>19</v>
      </c>
      <c r="I57" s="38" t="s">
        <v>248</v>
      </c>
      <c r="L57" s="50"/>
    </row>
    <row r="58" spans="1:12" x14ac:dyDescent="0.25">
      <c r="A58" s="47">
        <v>169</v>
      </c>
      <c r="B58" s="47"/>
      <c r="C58" s="47">
        <v>10304</v>
      </c>
      <c r="D58" s="199" t="s">
        <v>158</v>
      </c>
      <c r="E58" s="47"/>
      <c r="F58" s="47"/>
      <c r="G58" s="202">
        <f>+G59</f>
        <v>62500</v>
      </c>
      <c r="H58" s="48" t="s">
        <v>19</v>
      </c>
      <c r="I58" s="47"/>
      <c r="J58" s="44">
        <v>62500</v>
      </c>
    </row>
    <row r="59" spans="1:12" x14ac:dyDescent="0.25">
      <c r="A59" s="30">
        <v>169</v>
      </c>
      <c r="B59" s="30" t="s">
        <v>159</v>
      </c>
      <c r="C59" s="30">
        <v>10304</v>
      </c>
      <c r="D59" s="176" t="s">
        <v>158</v>
      </c>
      <c r="E59" s="30">
        <v>1</v>
      </c>
      <c r="F59" s="30" t="s">
        <v>20</v>
      </c>
      <c r="G59" s="201">
        <v>62500</v>
      </c>
      <c r="H59" s="35" t="s">
        <v>19</v>
      </c>
      <c r="I59" s="68" t="s">
        <v>339</v>
      </c>
    </row>
    <row r="60" spans="1:12" ht="30" x14ac:dyDescent="0.25">
      <c r="A60" s="47">
        <v>169</v>
      </c>
      <c r="B60" s="47"/>
      <c r="C60" s="47">
        <v>10306</v>
      </c>
      <c r="D60" s="199" t="s">
        <v>160</v>
      </c>
      <c r="E60" s="47"/>
      <c r="F60" s="47"/>
      <c r="G60" s="202">
        <f>SUM(G61:G64)</f>
        <v>1000000</v>
      </c>
      <c r="H60" s="48" t="s">
        <v>19</v>
      </c>
      <c r="I60" s="47"/>
      <c r="J60" s="44">
        <v>1124800</v>
      </c>
    </row>
    <row r="61" spans="1:12" x14ac:dyDescent="0.25">
      <c r="A61" s="30">
        <v>169</v>
      </c>
      <c r="B61" s="30">
        <v>84121699</v>
      </c>
      <c r="C61" s="30">
        <v>10306</v>
      </c>
      <c r="D61" s="176" t="s">
        <v>161</v>
      </c>
      <c r="E61" s="30">
        <v>3</v>
      </c>
      <c r="F61" s="30" t="s">
        <v>20</v>
      </c>
      <c r="G61" s="201">
        <v>250000</v>
      </c>
      <c r="H61" s="35" t="s">
        <v>19</v>
      </c>
      <c r="I61" s="38" t="s">
        <v>248</v>
      </c>
    </row>
    <row r="62" spans="1:12" x14ac:dyDescent="0.25">
      <c r="A62" s="30">
        <v>169</v>
      </c>
      <c r="B62" s="30">
        <v>84121699</v>
      </c>
      <c r="C62" s="30">
        <v>10306</v>
      </c>
      <c r="D62" s="176" t="s">
        <v>161</v>
      </c>
      <c r="E62" s="30">
        <v>3</v>
      </c>
      <c r="F62" s="30" t="s">
        <v>20</v>
      </c>
      <c r="G62" s="201">
        <v>250000</v>
      </c>
      <c r="H62" s="35" t="s">
        <v>19</v>
      </c>
      <c r="I62" s="38" t="s">
        <v>248</v>
      </c>
    </row>
    <row r="63" spans="1:12" x14ac:dyDescent="0.25">
      <c r="A63" s="30">
        <v>169</v>
      </c>
      <c r="B63" s="30">
        <v>84121699</v>
      </c>
      <c r="C63" s="30">
        <v>10306</v>
      </c>
      <c r="D63" s="176" t="s">
        <v>161</v>
      </c>
      <c r="E63" s="30">
        <v>3</v>
      </c>
      <c r="F63" s="30" t="s">
        <v>20</v>
      </c>
      <c r="G63" s="201">
        <v>250000</v>
      </c>
      <c r="H63" s="35" t="s">
        <v>19</v>
      </c>
      <c r="I63" s="38" t="s">
        <v>248</v>
      </c>
    </row>
    <row r="64" spans="1:12" x14ac:dyDescent="0.25">
      <c r="A64" s="30">
        <v>169</v>
      </c>
      <c r="B64" s="30">
        <v>84121699</v>
      </c>
      <c r="C64" s="30">
        <v>10306</v>
      </c>
      <c r="D64" s="176" t="s">
        <v>161</v>
      </c>
      <c r="E64" s="30">
        <v>3</v>
      </c>
      <c r="F64" s="30" t="s">
        <v>20</v>
      </c>
      <c r="G64" s="201">
        <v>250000</v>
      </c>
      <c r="H64" s="35" t="s">
        <v>19</v>
      </c>
      <c r="I64" s="38" t="s">
        <v>248</v>
      </c>
    </row>
    <row r="65" spans="1:11" ht="30" x14ac:dyDescent="0.25">
      <c r="A65" s="47"/>
      <c r="B65" s="47"/>
      <c r="C65" s="47">
        <v>10307</v>
      </c>
      <c r="D65" s="199" t="s">
        <v>162</v>
      </c>
      <c r="E65" s="47"/>
      <c r="F65" s="47"/>
      <c r="G65" s="202">
        <f>SUM(G66:G74)</f>
        <v>85000000</v>
      </c>
      <c r="H65" s="48"/>
      <c r="I65" s="38" t="s">
        <v>248</v>
      </c>
      <c r="J65" s="44">
        <v>40000000</v>
      </c>
    </row>
    <row r="66" spans="1:11" x14ac:dyDescent="0.25">
      <c r="A66" s="30">
        <v>169</v>
      </c>
      <c r="B66" s="30">
        <v>43231512</v>
      </c>
      <c r="C66" s="30">
        <v>10307</v>
      </c>
      <c r="D66" s="28" t="s">
        <v>163</v>
      </c>
      <c r="E66" s="30">
        <v>3</v>
      </c>
      <c r="F66" s="30" t="s">
        <v>20</v>
      </c>
      <c r="G66" s="201">
        <v>7500000</v>
      </c>
      <c r="H66" s="35" t="s">
        <v>19</v>
      </c>
      <c r="I66" s="38" t="s">
        <v>248</v>
      </c>
      <c r="K66" s="203"/>
    </row>
    <row r="67" spans="1:11" ht="96" customHeight="1" x14ac:dyDescent="0.25">
      <c r="A67" s="30">
        <v>169</v>
      </c>
      <c r="B67" s="30">
        <v>81112099</v>
      </c>
      <c r="C67" s="30">
        <v>10307</v>
      </c>
      <c r="D67" s="28" t="s">
        <v>164</v>
      </c>
      <c r="E67" s="30">
        <v>10</v>
      </c>
      <c r="F67" s="30" t="s">
        <v>20</v>
      </c>
      <c r="G67" s="201">
        <v>300000</v>
      </c>
      <c r="H67" s="35" t="s">
        <v>19</v>
      </c>
      <c r="I67" s="68" t="s">
        <v>340</v>
      </c>
      <c r="K67" s="203"/>
    </row>
    <row r="68" spans="1:11" x14ac:dyDescent="0.25">
      <c r="A68" s="30">
        <v>169</v>
      </c>
      <c r="B68" s="30">
        <v>43231512</v>
      </c>
      <c r="C68" s="30">
        <v>10307</v>
      </c>
      <c r="D68" s="28" t="s">
        <v>163</v>
      </c>
      <c r="E68" s="30">
        <v>3</v>
      </c>
      <c r="F68" s="30" t="s">
        <v>20</v>
      </c>
      <c r="G68" s="201">
        <v>13500000</v>
      </c>
      <c r="H68" s="35" t="s">
        <v>19</v>
      </c>
      <c r="I68" s="68" t="s">
        <v>339</v>
      </c>
      <c r="K68" s="203"/>
    </row>
    <row r="69" spans="1:11" x14ac:dyDescent="0.25">
      <c r="A69" s="30">
        <v>169</v>
      </c>
      <c r="B69" s="30">
        <v>43231512</v>
      </c>
      <c r="C69" s="30">
        <v>10307</v>
      </c>
      <c r="D69" s="28" t="s">
        <v>163</v>
      </c>
      <c r="E69" s="30">
        <v>3</v>
      </c>
      <c r="F69" s="30" t="s">
        <v>20</v>
      </c>
      <c r="G69" s="201">
        <f>7500000+6000000</f>
        <v>13500000</v>
      </c>
      <c r="H69" s="35" t="s">
        <v>19</v>
      </c>
      <c r="I69" s="68" t="s">
        <v>338</v>
      </c>
      <c r="K69" s="203" t="s">
        <v>245</v>
      </c>
    </row>
    <row r="70" spans="1:11" x14ac:dyDescent="0.25">
      <c r="A70" s="30">
        <v>169</v>
      </c>
      <c r="B70" s="30">
        <v>43231512</v>
      </c>
      <c r="C70" s="30">
        <v>10307</v>
      </c>
      <c r="D70" s="28" t="s">
        <v>163</v>
      </c>
      <c r="E70" s="30">
        <v>3</v>
      </c>
      <c r="F70" s="30" t="s">
        <v>20</v>
      </c>
      <c r="G70" s="201">
        <f>7500000+6000000</f>
        <v>13500000</v>
      </c>
      <c r="H70" s="35" t="s">
        <v>19</v>
      </c>
      <c r="I70" s="68" t="s">
        <v>340</v>
      </c>
      <c r="K70" s="203" t="s">
        <v>245</v>
      </c>
    </row>
    <row r="71" spans="1:11" x14ac:dyDescent="0.25">
      <c r="A71" s="30">
        <v>169</v>
      </c>
      <c r="B71" s="30">
        <v>43231512</v>
      </c>
      <c r="C71" s="30">
        <v>10307</v>
      </c>
      <c r="D71" s="28" t="s">
        <v>165</v>
      </c>
      <c r="E71" s="30">
        <v>1</v>
      </c>
      <c r="F71" s="30" t="s">
        <v>20</v>
      </c>
      <c r="G71" s="201">
        <v>4000000</v>
      </c>
      <c r="H71" s="35" t="s">
        <v>19</v>
      </c>
      <c r="I71" s="69" t="s">
        <v>339</v>
      </c>
      <c r="K71" s="203"/>
    </row>
    <row r="72" spans="1:11" ht="30" x14ac:dyDescent="0.25">
      <c r="A72" s="30">
        <v>169</v>
      </c>
      <c r="B72" s="30">
        <v>43231512</v>
      </c>
      <c r="C72" s="30">
        <v>10307</v>
      </c>
      <c r="D72" s="28" t="s">
        <v>162</v>
      </c>
      <c r="E72" s="30">
        <v>1</v>
      </c>
      <c r="F72" s="30" t="s">
        <v>20</v>
      </c>
      <c r="G72" s="201">
        <v>4700000</v>
      </c>
      <c r="H72" s="35" t="s">
        <v>19</v>
      </c>
      <c r="I72" s="69" t="s">
        <v>338</v>
      </c>
      <c r="K72" s="203"/>
    </row>
    <row r="73" spans="1:11" ht="30" x14ac:dyDescent="0.25">
      <c r="A73" s="30"/>
      <c r="B73" s="30">
        <v>43231512</v>
      </c>
      <c r="C73" s="30">
        <v>10307</v>
      </c>
      <c r="D73" s="28" t="s">
        <v>240</v>
      </c>
      <c r="E73" s="30">
        <v>1</v>
      </c>
      <c r="F73" s="30" t="s">
        <v>20</v>
      </c>
      <c r="G73" s="201">
        <v>10000000</v>
      </c>
      <c r="H73" s="35" t="s">
        <v>19</v>
      </c>
      <c r="I73" s="69" t="s">
        <v>340</v>
      </c>
      <c r="K73" s="203" t="s">
        <v>241</v>
      </c>
    </row>
    <row r="74" spans="1:11" ht="30" x14ac:dyDescent="0.25">
      <c r="A74" s="30">
        <v>169</v>
      </c>
      <c r="B74" s="30">
        <v>81112202</v>
      </c>
      <c r="C74" s="30">
        <v>10307</v>
      </c>
      <c r="D74" s="28" t="s">
        <v>231</v>
      </c>
      <c r="E74" s="30">
        <v>1</v>
      </c>
      <c r="F74" s="30" t="s">
        <v>20</v>
      </c>
      <c r="G74" s="201">
        <v>18000000</v>
      </c>
      <c r="H74" s="35" t="s">
        <v>19</v>
      </c>
      <c r="I74" s="69" t="s">
        <v>339</v>
      </c>
      <c r="K74" s="203"/>
    </row>
    <row r="75" spans="1:11" x14ac:dyDescent="0.25">
      <c r="A75" s="47">
        <v>169</v>
      </c>
      <c r="B75" s="47"/>
      <c r="C75" s="47">
        <v>10406</v>
      </c>
      <c r="D75" s="199" t="s">
        <v>25</v>
      </c>
      <c r="E75" s="47"/>
      <c r="F75" s="47"/>
      <c r="G75" s="202">
        <f>SUM(G76:G86)</f>
        <v>89321126</v>
      </c>
      <c r="H75" s="48" t="s">
        <v>19</v>
      </c>
      <c r="I75" s="47"/>
      <c r="J75" s="44">
        <v>89321126</v>
      </c>
    </row>
    <row r="76" spans="1:11" x14ac:dyDescent="0.25">
      <c r="A76" s="30">
        <v>169</v>
      </c>
      <c r="B76" s="30">
        <v>76111501</v>
      </c>
      <c r="C76" s="30">
        <v>10406</v>
      </c>
      <c r="D76" s="28" t="s">
        <v>26</v>
      </c>
      <c r="E76" s="30">
        <v>3</v>
      </c>
      <c r="F76" s="30" t="s">
        <v>20</v>
      </c>
      <c r="G76" s="204">
        <v>21800000</v>
      </c>
      <c r="H76" s="32" t="s">
        <v>19</v>
      </c>
      <c r="I76" s="38" t="s">
        <v>248</v>
      </c>
    </row>
    <row r="77" spans="1:11" x14ac:dyDescent="0.25">
      <c r="A77" s="30">
        <v>169</v>
      </c>
      <c r="B77" s="30">
        <v>76111501</v>
      </c>
      <c r="C77" s="30">
        <v>10406</v>
      </c>
      <c r="D77" s="28" t="s">
        <v>26</v>
      </c>
      <c r="E77" s="30">
        <v>3</v>
      </c>
      <c r="F77" s="30" t="s">
        <v>20</v>
      </c>
      <c r="G77" s="204">
        <v>21800000</v>
      </c>
      <c r="H77" s="32" t="s">
        <v>19</v>
      </c>
      <c r="I77" s="68" t="s">
        <v>339</v>
      </c>
    </row>
    <row r="78" spans="1:11" x14ac:dyDescent="0.25">
      <c r="A78" s="30">
        <v>169</v>
      </c>
      <c r="B78" s="30">
        <v>76111501</v>
      </c>
      <c r="C78" s="30">
        <v>10406</v>
      </c>
      <c r="D78" s="28" t="s">
        <v>26</v>
      </c>
      <c r="E78" s="30">
        <v>3</v>
      </c>
      <c r="F78" s="30" t="s">
        <v>20</v>
      </c>
      <c r="G78" s="204">
        <v>21800000</v>
      </c>
      <c r="H78" s="32" t="s">
        <v>19</v>
      </c>
      <c r="I78" s="68" t="s">
        <v>338</v>
      </c>
    </row>
    <row r="79" spans="1:11" x14ac:dyDescent="0.25">
      <c r="A79" s="30">
        <v>169</v>
      </c>
      <c r="B79" s="30">
        <v>76111501</v>
      </c>
      <c r="C79" s="30">
        <v>10406</v>
      </c>
      <c r="D79" s="28" t="s">
        <v>26</v>
      </c>
      <c r="E79" s="30">
        <v>3</v>
      </c>
      <c r="F79" s="30" t="s">
        <v>20</v>
      </c>
      <c r="G79" s="204">
        <v>21800000</v>
      </c>
      <c r="H79" s="32" t="s">
        <v>19</v>
      </c>
      <c r="I79" s="68" t="s">
        <v>340</v>
      </c>
    </row>
    <row r="80" spans="1:11" x14ac:dyDescent="0.25">
      <c r="A80" s="30">
        <v>169</v>
      </c>
      <c r="B80" s="30">
        <v>44102414</v>
      </c>
      <c r="C80" s="30">
        <v>10406</v>
      </c>
      <c r="D80" s="28" t="s">
        <v>27</v>
      </c>
      <c r="E80" s="30">
        <v>1</v>
      </c>
      <c r="F80" s="30" t="s">
        <v>24</v>
      </c>
      <c r="G80" s="201">
        <v>250000</v>
      </c>
      <c r="H80" s="32" t="s">
        <v>19</v>
      </c>
      <c r="I80" s="38" t="s">
        <v>248</v>
      </c>
    </row>
    <row r="81" spans="1:11" x14ac:dyDescent="0.25">
      <c r="A81" s="30">
        <v>169</v>
      </c>
      <c r="B81" s="30">
        <v>44121604</v>
      </c>
      <c r="C81" s="30">
        <v>10406</v>
      </c>
      <c r="D81" s="28" t="s">
        <v>28</v>
      </c>
      <c r="E81" s="30">
        <v>38</v>
      </c>
      <c r="F81" s="30" t="s">
        <v>24</v>
      </c>
      <c r="G81" s="201">
        <v>200000</v>
      </c>
      <c r="H81" s="32" t="s">
        <v>19</v>
      </c>
      <c r="I81" s="38" t="s">
        <v>248</v>
      </c>
    </row>
    <row r="82" spans="1:11" x14ac:dyDescent="0.25">
      <c r="A82" s="30">
        <v>169</v>
      </c>
      <c r="B82" s="30">
        <v>72101505</v>
      </c>
      <c r="C82" s="30">
        <v>10406</v>
      </c>
      <c r="D82" s="176" t="s">
        <v>29</v>
      </c>
      <c r="E82" s="30">
        <v>1</v>
      </c>
      <c r="F82" s="30" t="s">
        <v>20</v>
      </c>
      <c r="G82" s="201">
        <v>221000</v>
      </c>
      <c r="H82" s="32" t="s">
        <v>19</v>
      </c>
      <c r="I82" s="38" t="s">
        <v>248</v>
      </c>
    </row>
    <row r="83" spans="1:11" x14ac:dyDescent="0.25">
      <c r="A83" s="30">
        <v>169</v>
      </c>
      <c r="B83" s="30">
        <v>78180399</v>
      </c>
      <c r="C83" s="30">
        <v>10406</v>
      </c>
      <c r="D83" s="28" t="s">
        <v>166</v>
      </c>
      <c r="E83" s="30">
        <v>1</v>
      </c>
      <c r="F83" s="30" t="s">
        <v>20</v>
      </c>
      <c r="G83" s="201">
        <v>1000000</v>
      </c>
      <c r="H83" s="32" t="s">
        <v>19</v>
      </c>
      <c r="I83" s="38" t="s">
        <v>248</v>
      </c>
    </row>
    <row r="84" spans="1:11" x14ac:dyDescent="0.25">
      <c r="A84" s="30">
        <v>169</v>
      </c>
      <c r="B84" s="30">
        <v>78180399</v>
      </c>
      <c r="C84" s="30">
        <v>10406</v>
      </c>
      <c r="D84" s="28" t="s">
        <v>166</v>
      </c>
      <c r="E84" s="30">
        <v>1</v>
      </c>
      <c r="F84" s="30" t="s">
        <v>20</v>
      </c>
      <c r="G84" s="201">
        <v>150000</v>
      </c>
      <c r="H84" s="32" t="s">
        <v>19</v>
      </c>
      <c r="I84" s="68" t="s">
        <v>339</v>
      </c>
    </row>
    <row r="85" spans="1:11" x14ac:dyDescent="0.25">
      <c r="A85" s="30">
        <v>169</v>
      </c>
      <c r="B85" s="30">
        <v>78180399</v>
      </c>
      <c r="C85" s="30">
        <v>10406</v>
      </c>
      <c r="D85" s="28" t="s">
        <v>166</v>
      </c>
      <c r="E85" s="30">
        <v>1</v>
      </c>
      <c r="F85" s="30" t="s">
        <v>20</v>
      </c>
      <c r="G85" s="201">
        <v>150000</v>
      </c>
      <c r="H85" s="32" t="s">
        <v>19</v>
      </c>
      <c r="I85" s="68" t="s">
        <v>338</v>
      </c>
    </row>
    <row r="86" spans="1:11" x14ac:dyDescent="0.25">
      <c r="A86" s="30">
        <v>169</v>
      </c>
      <c r="B86" s="30">
        <v>78180399</v>
      </c>
      <c r="C86" s="30">
        <v>10406</v>
      </c>
      <c r="D86" s="28" t="s">
        <v>166</v>
      </c>
      <c r="E86" s="30">
        <v>1</v>
      </c>
      <c r="F86" s="30" t="s">
        <v>20</v>
      </c>
      <c r="G86" s="201">
        <v>150126</v>
      </c>
      <c r="H86" s="32" t="s">
        <v>19</v>
      </c>
      <c r="I86" s="68" t="s">
        <v>340</v>
      </c>
    </row>
    <row r="87" spans="1:11" x14ac:dyDescent="0.25">
      <c r="A87" s="47">
        <v>169</v>
      </c>
      <c r="B87" s="47"/>
      <c r="C87" s="47">
        <v>10499</v>
      </c>
      <c r="D87" s="199" t="s">
        <v>30</v>
      </c>
      <c r="E87" s="47"/>
      <c r="F87" s="47"/>
      <c r="G87" s="202">
        <f>SUM(G88:G99)</f>
        <v>2000000</v>
      </c>
      <c r="H87" s="48" t="s">
        <v>19</v>
      </c>
      <c r="I87" s="47"/>
      <c r="J87" s="44">
        <v>2000000</v>
      </c>
    </row>
    <row r="88" spans="1:11" x14ac:dyDescent="0.25">
      <c r="A88" s="30">
        <v>169</v>
      </c>
      <c r="B88" s="30">
        <v>72102103</v>
      </c>
      <c r="C88" s="31">
        <v>10499</v>
      </c>
      <c r="D88" s="205" t="s">
        <v>167</v>
      </c>
      <c r="E88" s="30">
        <v>1</v>
      </c>
      <c r="F88" s="30" t="s">
        <v>20</v>
      </c>
      <c r="G88" s="204">
        <v>100000</v>
      </c>
      <c r="H88" s="32" t="s">
        <v>19</v>
      </c>
      <c r="I88" s="38" t="s">
        <v>248</v>
      </c>
    </row>
    <row r="89" spans="1:11" x14ac:dyDescent="0.25">
      <c r="A89" s="30">
        <v>169</v>
      </c>
      <c r="B89" s="30">
        <v>72102103</v>
      </c>
      <c r="C89" s="31">
        <v>10499</v>
      </c>
      <c r="D89" s="205" t="s">
        <v>167</v>
      </c>
      <c r="E89" s="30">
        <v>1</v>
      </c>
      <c r="F89" s="30" t="s">
        <v>20</v>
      </c>
      <c r="G89" s="204">
        <v>100000</v>
      </c>
      <c r="H89" s="32" t="s">
        <v>19</v>
      </c>
      <c r="I89" s="68" t="s">
        <v>339</v>
      </c>
    </row>
    <row r="90" spans="1:11" x14ac:dyDescent="0.25">
      <c r="A90" s="30">
        <v>169</v>
      </c>
      <c r="B90" s="30">
        <v>72102103</v>
      </c>
      <c r="C90" s="31">
        <v>10499</v>
      </c>
      <c r="D90" s="205" t="s">
        <v>167</v>
      </c>
      <c r="E90" s="30">
        <v>1</v>
      </c>
      <c r="F90" s="30" t="s">
        <v>20</v>
      </c>
      <c r="G90" s="204">
        <v>100000</v>
      </c>
      <c r="H90" s="32" t="s">
        <v>19</v>
      </c>
      <c r="I90" s="68" t="s">
        <v>338</v>
      </c>
    </row>
    <row r="91" spans="1:11" x14ac:dyDescent="0.25">
      <c r="A91" s="30">
        <v>169</v>
      </c>
      <c r="B91" s="30">
        <v>72102103</v>
      </c>
      <c r="C91" s="31">
        <v>10499</v>
      </c>
      <c r="D91" s="205" t="s">
        <v>167</v>
      </c>
      <c r="E91" s="30">
        <v>1</v>
      </c>
      <c r="F91" s="30" t="s">
        <v>20</v>
      </c>
      <c r="G91" s="204">
        <v>100000</v>
      </c>
      <c r="H91" s="32" t="s">
        <v>19</v>
      </c>
      <c r="I91" s="68" t="s">
        <v>340</v>
      </c>
    </row>
    <row r="92" spans="1:11" x14ac:dyDescent="0.25">
      <c r="A92" s="30">
        <v>169</v>
      </c>
      <c r="B92" s="30">
        <v>78181505</v>
      </c>
      <c r="C92" s="31">
        <v>10499</v>
      </c>
      <c r="D92" s="28" t="s">
        <v>31</v>
      </c>
      <c r="E92" s="30">
        <v>58</v>
      </c>
      <c r="F92" s="30" t="s">
        <v>20</v>
      </c>
      <c r="G92" s="204">
        <v>200000</v>
      </c>
      <c r="H92" s="32" t="s">
        <v>19</v>
      </c>
      <c r="I92" s="38" t="s">
        <v>248</v>
      </c>
    </row>
    <row r="93" spans="1:11" x14ac:dyDescent="0.25">
      <c r="A93" s="30">
        <v>169</v>
      </c>
      <c r="B93" s="30">
        <v>78181505</v>
      </c>
      <c r="C93" s="31">
        <v>10499</v>
      </c>
      <c r="D93" s="28" t="s">
        <v>31</v>
      </c>
      <c r="E93" s="30">
        <v>14</v>
      </c>
      <c r="F93" s="30" t="s">
        <v>20</v>
      </c>
      <c r="G93" s="204">
        <v>200000</v>
      </c>
      <c r="H93" s="32" t="s">
        <v>19</v>
      </c>
      <c r="I93" s="68" t="s">
        <v>339</v>
      </c>
    </row>
    <row r="94" spans="1:11" x14ac:dyDescent="0.25">
      <c r="A94" s="30">
        <v>169</v>
      </c>
      <c r="B94" s="30">
        <v>78181505</v>
      </c>
      <c r="C94" s="31">
        <v>10499</v>
      </c>
      <c r="D94" s="28" t="s">
        <v>31</v>
      </c>
      <c r="E94" s="30">
        <v>14</v>
      </c>
      <c r="F94" s="30" t="s">
        <v>20</v>
      </c>
      <c r="G94" s="204">
        <v>200000</v>
      </c>
      <c r="H94" s="32" t="s">
        <v>19</v>
      </c>
      <c r="I94" s="68" t="s">
        <v>338</v>
      </c>
    </row>
    <row r="95" spans="1:11" x14ac:dyDescent="0.25">
      <c r="A95" s="30">
        <v>169</v>
      </c>
      <c r="B95" s="30">
        <v>78181505</v>
      </c>
      <c r="C95" s="31">
        <v>10499</v>
      </c>
      <c r="D95" s="28" t="s">
        <v>31</v>
      </c>
      <c r="E95" s="30">
        <v>14</v>
      </c>
      <c r="F95" s="30" t="s">
        <v>20</v>
      </c>
      <c r="G95" s="204">
        <v>200000</v>
      </c>
      <c r="H95" s="32" t="s">
        <v>19</v>
      </c>
      <c r="I95" s="68" t="s">
        <v>340</v>
      </c>
      <c r="K95" s="189" t="s">
        <v>245</v>
      </c>
    </row>
    <row r="96" spans="1:11" ht="45" x14ac:dyDescent="0.25">
      <c r="A96" s="30">
        <v>169</v>
      </c>
      <c r="B96" s="30">
        <v>83111602</v>
      </c>
      <c r="C96" s="31">
        <v>10499</v>
      </c>
      <c r="D96" s="28" t="s">
        <v>32</v>
      </c>
      <c r="E96" s="30">
        <v>4</v>
      </c>
      <c r="F96" s="30" t="s">
        <v>20</v>
      </c>
      <c r="G96" s="201">
        <v>200000</v>
      </c>
      <c r="H96" s="32" t="s">
        <v>19</v>
      </c>
      <c r="I96" s="38" t="s">
        <v>248</v>
      </c>
    </row>
    <row r="97" spans="1:11" ht="45" x14ac:dyDescent="0.25">
      <c r="A97" s="30">
        <v>169</v>
      </c>
      <c r="B97" s="30">
        <v>83111602</v>
      </c>
      <c r="C97" s="31">
        <v>10499</v>
      </c>
      <c r="D97" s="28" t="s">
        <v>32</v>
      </c>
      <c r="E97" s="30">
        <v>2</v>
      </c>
      <c r="F97" s="30" t="s">
        <v>20</v>
      </c>
      <c r="G97" s="201">
        <v>200000</v>
      </c>
      <c r="H97" s="32" t="s">
        <v>19</v>
      </c>
      <c r="I97" s="68" t="s">
        <v>339</v>
      </c>
    </row>
    <row r="98" spans="1:11" ht="45" x14ac:dyDescent="0.25">
      <c r="A98" s="30">
        <v>169</v>
      </c>
      <c r="B98" s="30">
        <v>83111602</v>
      </c>
      <c r="C98" s="31">
        <v>10499</v>
      </c>
      <c r="D98" s="28" t="s">
        <v>32</v>
      </c>
      <c r="E98" s="30">
        <v>2</v>
      </c>
      <c r="F98" s="30" t="s">
        <v>20</v>
      </c>
      <c r="G98" s="201">
        <v>200000</v>
      </c>
      <c r="H98" s="32" t="s">
        <v>19</v>
      </c>
      <c r="I98" s="68" t="s">
        <v>338</v>
      </c>
      <c r="K98" s="189" t="s">
        <v>245</v>
      </c>
    </row>
    <row r="99" spans="1:11" ht="45" x14ac:dyDescent="0.25">
      <c r="A99" s="30">
        <v>169</v>
      </c>
      <c r="B99" s="30">
        <v>83111602</v>
      </c>
      <c r="C99" s="31">
        <v>10499</v>
      </c>
      <c r="D99" s="28" t="s">
        <v>32</v>
      </c>
      <c r="E99" s="30">
        <v>2</v>
      </c>
      <c r="F99" s="30" t="s">
        <v>20</v>
      </c>
      <c r="G99" s="201">
        <v>200000</v>
      </c>
      <c r="H99" s="32" t="s">
        <v>19</v>
      </c>
      <c r="I99" s="68" t="s">
        <v>340</v>
      </c>
      <c r="K99" s="189" t="s">
        <v>245</v>
      </c>
    </row>
    <row r="100" spans="1:11" x14ac:dyDescent="0.25">
      <c r="A100" s="47">
        <v>169</v>
      </c>
      <c r="B100" s="47"/>
      <c r="C100" s="47">
        <v>10501</v>
      </c>
      <c r="D100" s="199" t="s">
        <v>250</v>
      </c>
      <c r="E100" s="47"/>
      <c r="F100" s="47"/>
      <c r="G100" s="202">
        <f>SUM(G101:G104)</f>
        <v>805380</v>
      </c>
      <c r="H100" s="48" t="s">
        <v>19</v>
      </c>
      <c r="I100" s="47"/>
    </row>
    <row r="101" spans="1:11" x14ac:dyDescent="0.25">
      <c r="A101" s="30">
        <v>169</v>
      </c>
      <c r="B101" s="30">
        <v>90111502</v>
      </c>
      <c r="C101" s="30">
        <v>10501</v>
      </c>
      <c r="D101" s="28" t="s">
        <v>251</v>
      </c>
      <c r="E101" s="30">
        <v>50</v>
      </c>
      <c r="F101" s="30" t="s">
        <v>20</v>
      </c>
      <c r="G101" s="204">
        <v>201345</v>
      </c>
      <c r="H101" s="32" t="s">
        <v>19</v>
      </c>
      <c r="I101" s="29" t="s">
        <v>248</v>
      </c>
    </row>
    <row r="102" spans="1:11" x14ac:dyDescent="0.25">
      <c r="A102" s="30">
        <v>169</v>
      </c>
      <c r="B102" s="30">
        <v>90111502</v>
      </c>
      <c r="C102" s="30">
        <v>10501</v>
      </c>
      <c r="D102" s="28" t="s">
        <v>251</v>
      </c>
      <c r="E102" s="30">
        <v>50</v>
      </c>
      <c r="F102" s="30" t="s">
        <v>20</v>
      </c>
      <c r="G102" s="204">
        <v>201345</v>
      </c>
      <c r="H102" s="32" t="s">
        <v>19</v>
      </c>
      <c r="I102" s="69" t="s">
        <v>339</v>
      </c>
    </row>
    <row r="103" spans="1:11" x14ac:dyDescent="0.25">
      <c r="A103" s="30">
        <v>169</v>
      </c>
      <c r="B103" s="30">
        <v>90111502</v>
      </c>
      <c r="C103" s="30">
        <v>10501</v>
      </c>
      <c r="D103" s="28" t="s">
        <v>251</v>
      </c>
      <c r="E103" s="30">
        <v>40</v>
      </c>
      <c r="F103" s="30" t="s">
        <v>20</v>
      </c>
      <c r="G103" s="204">
        <v>201345</v>
      </c>
      <c r="H103" s="32" t="s">
        <v>19</v>
      </c>
      <c r="I103" s="69" t="s">
        <v>338</v>
      </c>
    </row>
    <row r="104" spans="1:11" x14ac:dyDescent="0.25">
      <c r="A104" s="30">
        <v>169</v>
      </c>
      <c r="B104" s="30">
        <v>90111502</v>
      </c>
      <c r="C104" s="30">
        <v>10501</v>
      </c>
      <c r="D104" s="28" t="s">
        <v>251</v>
      </c>
      <c r="E104" s="30">
        <v>30</v>
      </c>
      <c r="F104" s="30" t="s">
        <v>20</v>
      </c>
      <c r="G104" s="204">
        <v>201345</v>
      </c>
      <c r="H104" s="32" t="s">
        <v>19</v>
      </c>
      <c r="I104" s="69" t="s">
        <v>340</v>
      </c>
    </row>
    <row r="105" spans="1:11" x14ac:dyDescent="0.25">
      <c r="A105" s="30"/>
      <c r="B105" s="30"/>
      <c r="C105" s="31"/>
      <c r="D105" s="28"/>
      <c r="E105" s="30"/>
      <c r="F105" s="30"/>
      <c r="G105" s="201"/>
      <c r="H105" s="32"/>
      <c r="I105" s="30"/>
    </row>
    <row r="106" spans="1:11" x14ac:dyDescent="0.25">
      <c r="A106" s="47">
        <v>169</v>
      </c>
      <c r="B106" s="47"/>
      <c r="C106" s="47">
        <v>10502</v>
      </c>
      <c r="D106" s="199" t="s">
        <v>33</v>
      </c>
      <c r="E106" s="47"/>
      <c r="F106" s="47"/>
      <c r="G106" s="202">
        <f>SUM(G107:G114)</f>
        <v>16973091</v>
      </c>
      <c r="H106" s="48" t="s">
        <v>19</v>
      </c>
      <c r="I106" s="47"/>
      <c r="J106" s="44">
        <v>21500000</v>
      </c>
    </row>
    <row r="107" spans="1:11" x14ac:dyDescent="0.25">
      <c r="A107" s="30">
        <v>169</v>
      </c>
      <c r="B107" s="30">
        <v>90111501</v>
      </c>
      <c r="C107" s="31">
        <v>10502</v>
      </c>
      <c r="D107" s="28" t="s">
        <v>34</v>
      </c>
      <c r="E107" s="30">
        <v>50</v>
      </c>
      <c r="F107" s="30" t="s">
        <v>20</v>
      </c>
      <c r="G107" s="204">
        <v>1500000</v>
      </c>
      <c r="H107" s="32" t="s">
        <v>19</v>
      </c>
      <c r="I107" s="38" t="s">
        <v>248</v>
      </c>
    </row>
    <row r="108" spans="1:11" x14ac:dyDescent="0.25">
      <c r="A108" s="30">
        <v>169</v>
      </c>
      <c r="B108" s="30">
        <v>90111501</v>
      </c>
      <c r="C108" s="31">
        <v>10502</v>
      </c>
      <c r="D108" s="28" t="s">
        <v>35</v>
      </c>
      <c r="E108" s="30">
        <v>50</v>
      </c>
      <c r="F108" s="30" t="s">
        <v>20</v>
      </c>
      <c r="G108" s="204">
        <v>1500000</v>
      </c>
      <c r="H108" s="32" t="s">
        <v>19</v>
      </c>
      <c r="I108" s="68" t="s">
        <v>339</v>
      </c>
    </row>
    <row r="109" spans="1:11" x14ac:dyDescent="0.25">
      <c r="A109" s="30">
        <v>169</v>
      </c>
      <c r="B109" s="30">
        <v>90111501</v>
      </c>
      <c r="C109" s="31">
        <v>10502</v>
      </c>
      <c r="D109" s="28" t="s">
        <v>35</v>
      </c>
      <c r="E109" s="30">
        <v>40</v>
      </c>
      <c r="F109" s="30" t="s">
        <v>20</v>
      </c>
      <c r="G109" s="204">
        <v>1500000</v>
      </c>
      <c r="H109" s="32" t="s">
        <v>19</v>
      </c>
      <c r="I109" s="68" t="s">
        <v>338</v>
      </c>
    </row>
    <row r="110" spans="1:11" x14ac:dyDescent="0.25">
      <c r="A110" s="30">
        <v>169</v>
      </c>
      <c r="B110" s="30">
        <v>90111501</v>
      </c>
      <c r="C110" s="31">
        <v>10502</v>
      </c>
      <c r="D110" s="28" t="s">
        <v>35</v>
      </c>
      <c r="E110" s="30">
        <v>30</v>
      </c>
      <c r="F110" s="30" t="s">
        <v>20</v>
      </c>
      <c r="G110" s="204">
        <v>1000000</v>
      </c>
      <c r="H110" s="32" t="s">
        <v>19</v>
      </c>
      <c r="I110" s="68" t="s">
        <v>340</v>
      </c>
    </row>
    <row r="111" spans="1:11" x14ac:dyDescent="0.25">
      <c r="A111" s="30">
        <v>169</v>
      </c>
      <c r="B111" s="30">
        <v>90111501</v>
      </c>
      <c r="C111" s="31">
        <v>10502</v>
      </c>
      <c r="D111" s="28" t="s">
        <v>36</v>
      </c>
      <c r="E111" s="30">
        <v>1</v>
      </c>
      <c r="F111" s="30" t="s">
        <v>20</v>
      </c>
      <c r="G111" s="204">
        <v>4000000</v>
      </c>
      <c r="H111" s="32" t="s">
        <v>19</v>
      </c>
      <c r="I111" s="38" t="s">
        <v>248</v>
      </c>
    </row>
    <row r="112" spans="1:11" x14ac:dyDescent="0.25">
      <c r="A112" s="30">
        <v>169</v>
      </c>
      <c r="B112" s="30">
        <v>90111501</v>
      </c>
      <c r="C112" s="31">
        <v>10502</v>
      </c>
      <c r="D112" s="28" t="s">
        <v>36</v>
      </c>
      <c r="E112" s="30">
        <v>1</v>
      </c>
      <c r="F112" s="30" t="s">
        <v>20</v>
      </c>
      <c r="G112" s="204">
        <v>4000000</v>
      </c>
      <c r="H112" s="32" t="s">
        <v>19</v>
      </c>
      <c r="I112" s="68" t="s">
        <v>339</v>
      </c>
    </row>
    <row r="113" spans="1:11" x14ac:dyDescent="0.25">
      <c r="A113" s="30">
        <v>169</v>
      </c>
      <c r="B113" s="30">
        <v>90111501</v>
      </c>
      <c r="C113" s="31">
        <v>10502</v>
      </c>
      <c r="D113" s="28" t="s">
        <v>36</v>
      </c>
      <c r="E113" s="30">
        <v>1</v>
      </c>
      <c r="F113" s="30" t="s">
        <v>20</v>
      </c>
      <c r="G113" s="204">
        <f>4000000-2500000</f>
        <v>1500000</v>
      </c>
      <c r="H113" s="32" t="s">
        <v>19</v>
      </c>
      <c r="I113" s="68" t="s">
        <v>338</v>
      </c>
      <c r="K113" s="189" t="s">
        <v>244</v>
      </c>
    </row>
    <row r="114" spans="1:11" x14ac:dyDescent="0.25">
      <c r="A114" s="30">
        <v>169</v>
      </c>
      <c r="B114" s="30">
        <v>90111501</v>
      </c>
      <c r="C114" s="31">
        <v>10502</v>
      </c>
      <c r="D114" s="28" t="s">
        <v>36</v>
      </c>
      <c r="E114" s="30">
        <v>1</v>
      </c>
      <c r="F114" s="30" t="s">
        <v>20</v>
      </c>
      <c r="G114" s="204">
        <v>1973091</v>
      </c>
      <c r="H114" s="32" t="s">
        <v>19</v>
      </c>
      <c r="I114" s="68" t="s">
        <v>340</v>
      </c>
      <c r="K114" s="189" t="s">
        <v>244</v>
      </c>
    </row>
    <row r="115" spans="1:11" x14ac:dyDescent="0.25">
      <c r="A115" s="47">
        <v>169</v>
      </c>
      <c r="B115" s="47"/>
      <c r="C115" s="206">
        <v>10601</v>
      </c>
      <c r="D115" s="199" t="s">
        <v>168</v>
      </c>
      <c r="E115" s="47"/>
      <c r="F115" s="47"/>
      <c r="G115" s="196">
        <f>SUM(G116:G119)</f>
        <v>224961699</v>
      </c>
      <c r="H115" s="48" t="s">
        <v>19</v>
      </c>
      <c r="I115" s="47"/>
      <c r="J115" s="44">
        <v>224961699</v>
      </c>
    </row>
    <row r="116" spans="1:11" x14ac:dyDescent="0.25">
      <c r="A116" s="30">
        <v>169</v>
      </c>
      <c r="B116" s="30">
        <v>64122003</v>
      </c>
      <c r="C116" s="31">
        <v>10601</v>
      </c>
      <c r="D116" s="28" t="s">
        <v>169</v>
      </c>
      <c r="E116" s="30">
        <v>1</v>
      </c>
      <c r="F116" s="30" t="s">
        <v>20</v>
      </c>
      <c r="G116" s="204">
        <v>100000000</v>
      </c>
      <c r="H116" s="35" t="s">
        <v>19</v>
      </c>
      <c r="I116" s="38" t="s">
        <v>248</v>
      </c>
    </row>
    <row r="117" spans="1:11" x14ac:dyDescent="0.25">
      <c r="A117" s="30">
        <v>169</v>
      </c>
      <c r="B117" s="30">
        <v>84131503</v>
      </c>
      <c r="C117" s="31">
        <v>10601</v>
      </c>
      <c r="D117" s="28" t="s">
        <v>170</v>
      </c>
      <c r="E117" s="30">
        <v>1</v>
      </c>
      <c r="F117" s="30" t="s">
        <v>20</v>
      </c>
      <c r="G117" s="204">
        <v>50000000</v>
      </c>
      <c r="H117" s="35" t="s">
        <v>19</v>
      </c>
      <c r="I117" s="68" t="s">
        <v>339</v>
      </c>
      <c r="K117" s="189" t="s">
        <v>245</v>
      </c>
    </row>
    <row r="118" spans="1:11" x14ac:dyDescent="0.25">
      <c r="A118" s="30">
        <v>169</v>
      </c>
      <c r="B118" s="30">
        <v>93151699</v>
      </c>
      <c r="C118" s="31">
        <v>10601</v>
      </c>
      <c r="D118" s="28" t="s">
        <v>171</v>
      </c>
      <c r="E118" s="30">
        <v>1</v>
      </c>
      <c r="F118" s="30" t="s">
        <v>20</v>
      </c>
      <c r="G118" s="204">
        <v>50000000</v>
      </c>
      <c r="H118" s="35" t="s">
        <v>19</v>
      </c>
      <c r="I118" s="68" t="s">
        <v>338</v>
      </c>
    </row>
    <row r="119" spans="1:11" x14ac:dyDescent="0.25">
      <c r="A119" s="30">
        <v>169</v>
      </c>
      <c r="B119" s="30">
        <v>93151699</v>
      </c>
      <c r="C119" s="31">
        <v>10601</v>
      </c>
      <c r="D119" s="28" t="s">
        <v>172</v>
      </c>
      <c r="E119" s="30">
        <v>1</v>
      </c>
      <c r="F119" s="30" t="s">
        <v>20</v>
      </c>
      <c r="G119" s="204">
        <v>24961699</v>
      </c>
      <c r="H119" s="35" t="s">
        <v>19</v>
      </c>
      <c r="I119" s="68" t="s">
        <v>340</v>
      </c>
    </row>
    <row r="120" spans="1:11" x14ac:dyDescent="0.25">
      <c r="A120" s="47">
        <v>169</v>
      </c>
      <c r="B120" s="47"/>
      <c r="C120" s="206">
        <v>10801</v>
      </c>
      <c r="D120" s="199" t="s">
        <v>37</v>
      </c>
      <c r="E120" s="47"/>
      <c r="F120" s="47"/>
      <c r="G120" s="202">
        <f>SUM(G121:G132)</f>
        <v>24000000</v>
      </c>
      <c r="H120" s="48" t="s">
        <v>19</v>
      </c>
      <c r="I120" s="47"/>
      <c r="J120" s="44">
        <v>24000000</v>
      </c>
    </row>
    <row r="121" spans="1:11" x14ac:dyDescent="0.25">
      <c r="A121" s="30">
        <v>169</v>
      </c>
      <c r="B121" s="30">
        <v>72101507</v>
      </c>
      <c r="C121" s="31">
        <v>10801</v>
      </c>
      <c r="D121" s="28" t="s">
        <v>173</v>
      </c>
      <c r="E121" s="30">
        <v>1</v>
      </c>
      <c r="F121" s="30" t="s">
        <v>20</v>
      </c>
      <c r="G121" s="204">
        <v>5250000</v>
      </c>
      <c r="H121" s="32" t="s">
        <v>19</v>
      </c>
      <c r="I121" s="68" t="s">
        <v>339</v>
      </c>
    </row>
    <row r="122" spans="1:11" x14ac:dyDescent="0.25">
      <c r="A122" s="30">
        <v>169</v>
      </c>
      <c r="B122" s="30">
        <v>72101507</v>
      </c>
      <c r="C122" s="31">
        <v>10801</v>
      </c>
      <c r="D122" s="28" t="s">
        <v>173</v>
      </c>
      <c r="E122" s="30">
        <v>1</v>
      </c>
      <c r="F122" s="30" t="s">
        <v>174</v>
      </c>
      <c r="G122" s="204">
        <v>5250000</v>
      </c>
      <c r="H122" s="32" t="s">
        <v>19</v>
      </c>
      <c r="I122" s="68" t="s">
        <v>339</v>
      </c>
    </row>
    <row r="123" spans="1:11" x14ac:dyDescent="0.25">
      <c r="A123" s="30">
        <v>169</v>
      </c>
      <c r="B123" s="30">
        <v>72101507</v>
      </c>
      <c r="C123" s="31">
        <v>10801</v>
      </c>
      <c r="D123" s="28" t="s">
        <v>173</v>
      </c>
      <c r="E123" s="30">
        <v>1</v>
      </c>
      <c r="F123" s="30" t="s">
        <v>20</v>
      </c>
      <c r="G123" s="204">
        <v>5250000</v>
      </c>
      <c r="H123" s="32" t="s">
        <v>19</v>
      </c>
      <c r="I123" s="68" t="s">
        <v>338</v>
      </c>
    </row>
    <row r="124" spans="1:11" x14ac:dyDescent="0.25">
      <c r="A124" s="30">
        <v>169</v>
      </c>
      <c r="B124" s="30">
        <v>72101507</v>
      </c>
      <c r="C124" s="31">
        <v>10801</v>
      </c>
      <c r="D124" s="28" t="s">
        <v>173</v>
      </c>
      <c r="E124" s="30">
        <v>1</v>
      </c>
      <c r="F124" s="30" t="s">
        <v>20</v>
      </c>
      <c r="G124" s="204">
        <v>5250000</v>
      </c>
      <c r="H124" s="32" t="s">
        <v>19</v>
      </c>
      <c r="I124" s="68" t="s">
        <v>340</v>
      </c>
    </row>
    <row r="125" spans="1:11" x14ac:dyDescent="0.25">
      <c r="A125" s="30">
        <v>169</v>
      </c>
      <c r="B125" s="30">
        <v>72101506</v>
      </c>
      <c r="C125" s="31">
        <v>10801</v>
      </c>
      <c r="D125" s="28" t="s">
        <v>175</v>
      </c>
      <c r="E125" s="30">
        <v>3</v>
      </c>
      <c r="F125" s="30" t="s">
        <v>20</v>
      </c>
      <c r="G125" s="204">
        <v>500000</v>
      </c>
      <c r="H125" s="32" t="s">
        <v>19</v>
      </c>
      <c r="I125" s="68" t="s">
        <v>339</v>
      </c>
    </row>
    <row r="126" spans="1:11" x14ac:dyDescent="0.25">
      <c r="A126" s="30">
        <v>169</v>
      </c>
      <c r="B126" s="30">
        <v>72101506</v>
      </c>
      <c r="C126" s="31">
        <v>10801</v>
      </c>
      <c r="D126" s="28" t="s">
        <v>175</v>
      </c>
      <c r="E126" s="30">
        <v>3</v>
      </c>
      <c r="F126" s="30" t="s">
        <v>20</v>
      </c>
      <c r="G126" s="204">
        <v>500000</v>
      </c>
      <c r="H126" s="32" t="s">
        <v>19</v>
      </c>
      <c r="I126" s="68" t="s">
        <v>339</v>
      </c>
    </row>
    <row r="127" spans="1:11" x14ac:dyDescent="0.25">
      <c r="A127" s="30">
        <v>169</v>
      </c>
      <c r="B127" s="30">
        <v>72101506</v>
      </c>
      <c r="C127" s="31">
        <v>10801</v>
      </c>
      <c r="D127" s="28" t="s">
        <v>175</v>
      </c>
      <c r="E127" s="30">
        <v>3</v>
      </c>
      <c r="F127" s="30" t="s">
        <v>20</v>
      </c>
      <c r="G127" s="204">
        <v>500000</v>
      </c>
      <c r="H127" s="32" t="s">
        <v>19</v>
      </c>
      <c r="I127" s="68" t="s">
        <v>338</v>
      </c>
    </row>
    <row r="128" spans="1:11" x14ac:dyDescent="0.25">
      <c r="A128" s="30">
        <v>169</v>
      </c>
      <c r="B128" s="30">
        <v>72101506</v>
      </c>
      <c r="C128" s="31">
        <v>10801</v>
      </c>
      <c r="D128" s="28" t="s">
        <v>175</v>
      </c>
      <c r="E128" s="30">
        <v>3</v>
      </c>
      <c r="F128" s="30" t="s">
        <v>20</v>
      </c>
      <c r="G128" s="204">
        <v>500000</v>
      </c>
      <c r="H128" s="32" t="s">
        <v>19</v>
      </c>
      <c r="I128" s="68" t="s">
        <v>340</v>
      </c>
    </row>
    <row r="129" spans="1:11" ht="30" x14ac:dyDescent="0.25">
      <c r="A129" s="30">
        <v>169</v>
      </c>
      <c r="B129" s="30">
        <v>72154055</v>
      </c>
      <c r="C129" s="31">
        <v>10801</v>
      </c>
      <c r="D129" s="28" t="s">
        <v>176</v>
      </c>
      <c r="E129" s="30">
        <v>1</v>
      </c>
      <c r="F129" s="30" t="s">
        <v>20</v>
      </c>
      <c r="G129" s="204">
        <v>250000</v>
      </c>
      <c r="H129" s="32" t="s">
        <v>19</v>
      </c>
      <c r="I129" s="68" t="s">
        <v>339</v>
      </c>
    </row>
    <row r="130" spans="1:11" ht="30" x14ac:dyDescent="0.25">
      <c r="A130" s="30">
        <v>169</v>
      </c>
      <c r="B130" s="30">
        <v>72154055</v>
      </c>
      <c r="C130" s="31">
        <v>10801</v>
      </c>
      <c r="D130" s="28" t="s">
        <v>176</v>
      </c>
      <c r="E130" s="30">
        <v>1</v>
      </c>
      <c r="F130" s="30" t="s">
        <v>20</v>
      </c>
      <c r="G130" s="204">
        <v>250000</v>
      </c>
      <c r="H130" s="32" t="s">
        <v>19</v>
      </c>
      <c r="I130" s="68" t="s">
        <v>339</v>
      </c>
    </row>
    <row r="131" spans="1:11" ht="30" x14ac:dyDescent="0.25">
      <c r="A131" s="30">
        <v>169</v>
      </c>
      <c r="B131" s="30">
        <v>72154055</v>
      </c>
      <c r="C131" s="31">
        <v>10801</v>
      </c>
      <c r="D131" s="28" t="s">
        <v>176</v>
      </c>
      <c r="E131" s="30">
        <v>1</v>
      </c>
      <c r="F131" s="30" t="s">
        <v>20</v>
      </c>
      <c r="G131" s="204">
        <v>250000</v>
      </c>
      <c r="H131" s="32" t="s">
        <v>19</v>
      </c>
      <c r="I131" s="68" t="s">
        <v>338</v>
      </c>
    </row>
    <row r="132" spans="1:11" ht="30" x14ac:dyDescent="0.25">
      <c r="A132" s="30">
        <v>169</v>
      </c>
      <c r="B132" s="30">
        <v>72154055</v>
      </c>
      <c r="C132" s="31">
        <v>10801</v>
      </c>
      <c r="D132" s="28" t="s">
        <v>176</v>
      </c>
      <c r="E132" s="30">
        <v>1</v>
      </c>
      <c r="F132" s="30" t="s">
        <v>20</v>
      </c>
      <c r="G132" s="204">
        <v>250000</v>
      </c>
      <c r="H132" s="32" t="s">
        <v>19</v>
      </c>
      <c r="I132" s="68" t="s">
        <v>340</v>
      </c>
    </row>
    <row r="133" spans="1:11" ht="30" x14ac:dyDescent="0.25">
      <c r="A133" s="47">
        <v>169</v>
      </c>
      <c r="B133" s="47"/>
      <c r="C133" s="206">
        <v>10804</v>
      </c>
      <c r="D133" s="199" t="s">
        <v>177</v>
      </c>
      <c r="E133" s="47"/>
      <c r="F133" s="47"/>
      <c r="G133" s="202">
        <f>SUM(G134)</f>
        <v>1500000</v>
      </c>
      <c r="H133" s="48" t="s">
        <v>19</v>
      </c>
      <c r="I133" s="47"/>
      <c r="J133" s="44">
        <v>1500000</v>
      </c>
    </row>
    <row r="134" spans="1:11" ht="30" x14ac:dyDescent="0.25">
      <c r="A134" s="30">
        <v>169</v>
      </c>
      <c r="B134" s="30">
        <v>81101701</v>
      </c>
      <c r="C134" s="31">
        <v>10804</v>
      </c>
      <c r="D134" s="28" t="s">
        <v>177</v>
      </c>
      <c r="E134" s="30">
        <v>1</v>
      </c>
      <c r="F134" s="30" t="s">
        <v>20</v>
      </c>
      <c r="G134" s="204">
        <v>1500000</v>
      </c>
      <c r="H134" s="32" t="s">
        <v>19</v>
      </c>
      <c r="I134" s="68" t="s">
        <v>339</v>
      </c>
    </row>
    <row r="135" spans="1:11" ht="30" x14ac:dyDescent="0.25">
      <c r="A135" s="47">
        <v>169</v>
      </c>
      <c r="B135" s="47"/>
      <c r="C135" s="206">
        <v>10805</v>
      </c>
      <c r="D135" s="199" t="s">
        <v>38</v>
      </c>
      <c r="E135" s="47"/>
      <c r="F135" s="47"/>
      <c r="G135" s="196">
        <f>SUM(G136:G139)</f>
        <v>14519852</v>
      </c>
      <c r="H135" s="48" t="s">
        <v>19</v>
      </c>
      <c r="I135" s="47"/>
      <c r="J135" s="44">
        <v>18972143</v>
      </c>
    </row>
    <row r="136" spans="1:11" ht="30" x14ac:dyDescent="0.25">
      <c r="A136" s="30">
        <v>169</v>
      </c>
      <c r="B136" s="30">
        <v>78181507</v>
      </c>
      <c r="C136" s="31">
        <v>10805</v>
      </c>
      <c r="D136" s="28" t="s">
        <v>178</v>
      </c>
      <c r="E136" s="30">
        <v>1</v>
      </c>
      <c r="F136" s="30" t="s">
        <v>20</v>
      </c>
      <c r="G136" s="204">
        <v>4743035</v>
      </c>
      <c r="H136" s="32" t="s">
        <v>19</v>
      </c>
      <c r="I136" s="38" t="s">
        <v>248</v>
      </c>
    </row>
    <row r="137" spans="1:11" ht="30" x14ac:dyDescent="0.25">
      <c r="A137" s="30">
        <v>169</v>
      </c>
      <c r="B137" s="30">
        <v>78181507</v>
      </c>
      <c r="C137" s="31">
        <v>10805</v>
      </c>
      <c r="D137" s="28" t="s">
        <v>178</v>
      </c>
      <c r="E137" s="30">
        <v>1</v>
      </c>
      <c r="F137" s="30" t="s">
        <v>20</v>
      </c>
      <c r="G137" s="204">
        <v>4743035</v>
      </c>
      <c r="H137" s="32" t="s">
        <v>19</v>
      </c>
      <c r="I137" s="68" t="s">
        <v>339</v>
      </c>
    </row>
    <row r="138" spans="1:11" ht="30" x14ac:dyDescent="0.25">
      <c r="A138" s="30">
        <v>169</v>
      </c>
      <c r="B138" s="30">
        <v>78181507</v>
      </c>
      <c r="C138" s="31">
        <v>10805</v>
      </c>
      <c r="D138" s="28" t="s">
        <v>178</v>
      </c>
      <c r="E138" s="30">
        <v>1</v>
      </c>
      <c r="F138" s="30" t="s">
        <v>20</v>
      </c>
      <c r="G138" s="204">
        <f>4743035-2500000</f>
        <v>2243035</v>
      </c>
      <c r="H138" s="32" t="s">
        <v>19</v>
      </c>
      <c r="I138" s="68" t="s">
        <v>338</v>
      </c>
      <c r="K138" s="189" t="s">
        <v>244</v>
      </c>
    </row>
    <row r="139" spans="1:11" ht="30" x14ac:dyDescent="0.25">
      <c r="A139" s="30">
        <v>169</v>
      </c>
      <c r="B139" s="30">
        <v>78181507</v>
      </c>
      <c r="C139" s="31">
        <v>10805</v>
      </c>
      <c r="D139" s="28" t="s">
        <v>178</v>
      </c>
      <c r="E139" s="30">
        <v>1</v>
      </c>
      <c r="F139" s="30" t="s">
        <v>20</v>
      </c>
      <c r="G139" s="204">
        <v>2790747</v>
      </c>
      <c r="H139" s="32" t="s">
        <v>19</v>
      </c>
      <c r="I139" s="68" t="s">
        <v>340</v>
      </c>
      <c r="K139" s="189" t="s">
        <v>244</v>
      </c>
    </row>
    <row r="140" spans="1:11" ht="30" x14ac:dyDescent="0.25">
      <c r="A140" s="47">
        <v>169</v>
      </c>
      <c r="B140" s="47"/>
      <c r="C140" s="206">
        <v>10806</v>
      </c>
      <c r="D140" s="199" t="s">
        <v>179</v>
      </c>
      <c r="E140" s="47"/>
      <c r="F140" s="47"/>
      <c r="G140" s="196">
        <f>+G141</f>
        <v>2500000</v>
      </c>
      <c r="H140" s="48" t="s">
        <v>19</v>
      </c>
      <c r="I140" s="47"/>
      <c r="J140" s="44">
        <v>1000000</v>
      </c>
    </row>
    <row r="141" spans="1:11" ht="30" x14ac:dyDescent="0.25">
      <c r="A141" s="30">
        <v>169</v>
      </c>
      <c r="B141" s="30">
        <v>72103302</v>
      </c>
      <c r="C141" s="31">
        <v>10806</v>
      </c>
      <c r="D141" s="28" t="s">
        <v>179</v>
      </c>
      <c r="E141" s="30">
        <v>1</v>
      </c>
      <c r="F141" s="30" t="s">
        <v>20</v>
      </c>
      <c r="G141" s="204">
        <v>2500000</v>
      </c>
      <c r="H141" s="35" t="s">
        <v>19</v>
      </c>
      <c r="I141" s="68" t="s">
        <v>339</v>
      </c>
      <c r="K141" s="189" t="s">
        <v>245</v>
      </c>
    </row>
    <row r="142" spans="1:11" ht="30" x14ac:dyDescent="0.25">
      <c r="A142" s="47">
        <v>169</v>
      </c>
      <c r="B142" s="47"/>
      <c r="C142" s="206">
        <v>10807</v>
      </c>
      <c r="D142" s="199" t="s">
        <v>39</v>
      </c>
      <c r="E142" s="47"/>
      <c r="F142" s="47"/>
      <c r="G142" s="196">
        <f>SUM(G143:G147)</f>
        <v>2000000</v>
      </c>
      <c r="H142" s="48" t="s">
        <v>19</v>
      </c>
      <c r="I142" s="47"/>
      <c r="J142" s="44">
        <v>1000000</v>
      </c>
    </row>
    <row r="143" spans="1:11" ht="30" x14ac:dyDescent="0.25">
      <c r="A143" s="30">
        <v>169</v>
      </c>
      <c r="B143" s="30">
        <v>72101511</v>
      </c>
      <c r="C143" s="31">
        <v>10807</v>
      </c>
      <c r="D143" s="28" t="s">
        <v>40</v>
      </c>
      <c r="E143" s="30">
        <v>2</v>
      </c>
      <c r="F143" s="30" t="s">
        <v>20</v>
      </c>
      <c r="G143" s="198">
        <v>200000</v>
      </c>
      <c r="H143" s="32" t="s">
        <v>19</v>
      </c>
      <c r="I143" s="38" t="s">
        <v>248</v>
      </c>
    </row>
    <row r="144" spans="1:11" ht="30" x14ac:dyDescent="0.25">
      <c r="A144" s="30">
        <v>169</v>
      </c>
      <c r="B144" s="30">
        <v>72101511</v>
      </c>
      <c r="C144" s="31">
        <v>10807</v>
      </c>
      <c r="D144" s="28" t="s">
        <v>40</v>
      </c>
      <c r="E144" s="30">
        <v>11</v>
      </c>
      <c r="F144" s="30" t="s">
        <v>20</v>
      </c>
      <c r="G144" s="198">
        <v>200000</v>
      </c>
      <c r="H144" s="32" t="s">
        <v>19</v>
      </c>
      <c r="I144" s="68" t="s">
        <v>339</v>
      </c>
    </row>
    <row r="145" spans="1:13" ht="30" x14ac:dyDescent="0.25">
      <c r="A145" s="30">
        <v>169</v>
      </c>
      <c r="B145" s="30">
        <v>72101511</v>
      </c>
      <c r="C145" s="31">
        <v>10807</v>
      </c>
      <c r="D145" s="28" t="s">
        <v>40</v>
      </c>
      <c r="E145" s="30">
        <v>1</v>
      </c>
      <c r="F145" s="30" t="s">
        <v>20</v>
      </c>
      <c r="G145" s="198">
        <v>200000</v>
      </c>
      <c r="H145" s="32" t="s">
        <v>19</v>
      </c>
      <c r="I145" s="68" t="s">
        <v>338</v>
      </c>
    </row>
    <row r="146" spans="1:13" ht="30" x14ac:dyDescent="0.25">
      <c r="A146" s="30">
        <v>169</v>
      </c>
      <c r="B146" s="30">
        <v>72101511</v>
      </c>
      <c r="C146" s="31">
        <v>10807</v>
      </c>
      <c r="D146" s="28" t="s">
        <v>40</v>
      </c>
      <c r="E146" s="30">
        <v>1</v>
      </c>
      <c r="F146" s="30" t="s">
        <v>20</v>
      </c>
      <c r="G146" s="198">
        <v>200000</v>
      </c>
      <c r="H146" s="32" t="s">
        <v>19</v>
      </c>
      <c r="I146" s="68" t="s">
        <v>340</v>
      </c>
      <c r="K146" s="189" t="s">
        <v>245</v>
      </c>
    </row>
    <row r="147" spans="1:13" x14ac:dyDescent="0.25">
      <c r="A147" s="30">
        <v>169</v>
      </c>
      <c r="B147" s="30">
        <v>72101505</v>
      </c>
      <c r="C147" s="31">
        <v>10807</v>
      </c>
      <c r="D147" s="207" t="s">
        <v>180</v>
      </c>
      <c r="E147" s="33">
        <v>5</v>
      </c>
      <c r="F147" s="30" t="s">
        <v>20</v>
      </c>
      <c r="G147" s="198">
        <v>1200000</v>
      </c>
      <c r="H147" s="32" t="s">
        <v>19</v>
      </c>
      <c r="I147" s="68" t="s">
        <v>339</v>
      </c>
    </row>
    <row r="148" spans="1:13" ht="30" x14ac:dyDescent="0.25">
      <c r="A148" s="47">
        <v>169</v>
      </c>
      <c r="B148" s="47"/>
      <c r="C148" s="206">
        <v>10808</v>
      </c>
      <c r="D148" s="199" t="s">
        <v>41</v>
      </c>
      <c r="E148" s="47"/>
      <c r="F148" s="47"/>
      <c r="G148" s="196">
        <f>SUM(G149:G152)</f>
        <v>25000000</v>
      </c>
      <c r="H148" s="48" t="s">
        <v>19</v>
      </c>
      <c r="I148" s="47"/>
      <c r="J148" s="44">
        <v>21931466</v>
      </c>
    </row>
    <row r="149" spans="1:13" ht="45" x14ac:dyDescent="0.25">
      <c r="A149" s="30">
        <v>169</v>
      </c>
      <c r="B149" s="30">
        <v>81112220</v>
      </c>
      <c r="C149" s="31">
        <v>10808</v>
      </c>
      <c r="D149" s="28" t="s">
        <v>181</v>
      </c>
      <c r="E149" s="30">
        <v>3</v>
      </c>
      <c r="F149" s="30" t="s">
        <v>20</v>
      </c>
      <c r="G149" s="201">
        <v>6482866</v>
      </c>
      <c r="H149" s="32" t="s">
        <v>19</v>
      </c>
      <c r="I149" s="68" t="s">
        <v>339</v>
      </c>
    </row>
    <row r="150" spans="1:13" ht="45" x14ac:dyDescent="0.25">
      <c r="A150" s="34" t="s">
        <v>182</v>
      </c>
      <c r="B150" s="30">
        <v>81112220</v>
      </c>
      <c r="C150" s="31">
        <v>10808</v>
      </c>
      <c r="D150" s="28" t="s">
        <v>181</v>
      </c>
      <c r="E150" s="30">
        <v>3</v>
      </c>
      <c r="F150" s="30" t="s">
        <v>20</v>
      </c>
      <c r="G150" s="201">
        <v>6517134</v>
      </c>
      <c r="H150" s="32" t="s">
        <v>19</v>
      </c>
      <c r="I150" s="68" t="s">
        <v>339</v>
      </c>
    </row>
    <row r="151" spans="1:13" ht="45" x14ac:dyDescent="0.25">
      <c r="A151" s="34" t="s">
        <v>182</v>
      </c>
      <c r="B151" s="30">
        <v>81112220</v>
      </c>
      <c r="C151" s="31">
        <v>10808</v>
      </c>
      <c r="D151" s="28" t="s">
        <v>181</v>
      </c>
      <c r="E151" s="30">
        <v>3</v>
      </c>
      <c r="F151" s="30" t="s">
        <v>20</v>
      </c>
      <c r="G151" s="201">
        <v>6000000</v>
      </c>
      <c r="H151" s="32" t="s">
        <v>19</v>
      </c>
      <c r="I151" s="68" t="s">
        <v>338</v>
      </c>
      <c r="K151" s="189" t="s">
        <v>241</v>
      </c>
    </row>
    <row r="152" spans="1:13" ht="45" x14ac:dyDescent="0.25">
      <c r="A152" s="34" t="s">
        <v>182</v>
      </c>
      <c r="B152" s="30">
        <v>81112220</v>
      </c>
      <c r="C152" s="31">
        <v>10808</v>
      </c>
      <c r="D152" s="28" t="s">
        <v>181</v>
      </c>
      <c r="E152" s="30">
        <v>3</v>
      </c>
      <c r="F152" s="30" t="s">
        <v>20</v>
      </c>
      <c r="G152" s="201">
        <v>6000000</v>
      </c>
      <c r="H152" s="32" t="s">
        <v>19</v>
      </c>
      <c r="I152" s="68" t="s">
        <v>340</v>
      </c>
      <c r="K152" s="189" t="s">
        <v>241</v>
      </c>
    </row>
    <row r="153" spans="1:13" x14ac:dyDescent="0.25">
      <c r="A153" s="208" t="s">
        <v>182</v>
      </c>
      <c r="B153" s="47"/>
      <c r="C153" s="206">
        <v>19902</v>
      </c>
      <c r="D153" s="199" t="s">
        <v>183</v>
      </c>
      <c r="E153" s="47"/>
      <c r="F153" s="47"/>
      <c r="G153" s="202">
        <f>SUM(G154:G156)</f>
        <v>700000</v>
      </c>
      <c r="H153" s="48" t="s">
        <v>19</v>
      </c>
      <c r="I153" s="47"/>
      <c r="J153" s="44">
        <v>700000</v>
      </c>
    </row>
    <row r="154" spans="1:13" ht="30" x14ac:dyDescent="0.25">
      <c r="A154" s="34" t="s">
        <v>182</v>
      </c>
      <c r="B154" s="32" t="s">
        <v>184</v>
      </c>
      <c r="C154" s="31">
        <v>19902</v>
      </c>
      <c r="D154" s="28" t="s">
        <v>185</v>
      </c>
      <c r="E154" s="30">
        <v>1</v>
      </c>
      <c r="F154" s="30" t="s">
        <v>20</v>
      </c>
      <c r="G154" s="201">
        <v>200000</v>
      </c>
      <c r="H154" s="32" t="s">
        <v>19</v>
      </c>
      <c r="I154" s="38" t="s">
        <v>248</v>
      </c>
    </row>
    <row r="155" spans="1:13" ht="30" x14ac:dyDescent="0.25">
      <c r="A155" s="34" t="s">
        <v>182</v>
      </c>
      <c r="B155" s="32" t="s">
        <v>184</v>
      </c>
      <c r="C155" s="31">
        <v>19902</v>
      </c>
      <c r="D155" s="28" t="s">
        <v>185</v>
      </c>
      <c r="E155" s="30">
        <v>1</v>
      </c>
      <c r="F155" s="30" t="s">
        <v>20</v>
      </c>
      <c r="G155" s="201">
        <v>250000</v>
      </c>
      <c r="H155" s="32" t="s">
        <v>19</v>
      </c>
      <c r="I155" s="68" t="s">
        <v>339</v>
      </c>
    </row>
    <row r="156" spans="1:13" ht="30" x14ac:dyDescent="0.25">
      <c r="A156" s="34" t="s">
        <v>182</v>
      </c>
      <c r="B156" s="32" t="s">
        <v>184</v>
      </c>
      <c r="C156" s="31">
        <v>19902</v>
      </c>
      <c r="D156" s="28" t="s">
        <v>185</v>
      </c>
      <c r="E156" s="30">
        <v>1</v>
      </c>
      <c r="F156" s="30" t="s">
        <v>20</v>
      </c>
      <c r="G156" s="201">
        <v>250000</v>
      </c>
      <c r="H156" s="32" t="s">
        <v>19</v>
      </c>
      <c r="I156" s="68" t="s">
        <v>338</v>
      </c>
    </row>
    <row r="157" spans="1:13" x14ac:dyDescent="0.25">
      <c r="A157" s="47">
        <v>169</v>
      </c>
      <c r="B157" s="47"/>
      <c r="C157" s="206">
        <v>19905</v>
      </c>
      <c r="D157" s="199" t="s">
        <v>186</v>
      </c>
      <c r="E157" s="47"/>
      <c r="F157" s="47"/>
      <c r="G157" s="209">
        <f>SUM(G158:G161)</f>
        <v>7625000</v>
      </c>
      <c r="H157" s="48" t="s">
        <v>19</v>
      </c>
      <c r="I157" s="47"/>
      <c r="J157" s="44">
        <v>7625000</v>
      </c>
    </row>
    <row r="158" spans="1:13" x14ac:dyDescent="0.25">
      <c r="A158" s="30">
        <v>169</v>
      </c>
      <c r="B158" s="32" t="s">
        <v>187</v>
      </c>
      <c r="C158" s="31">
        <v>19905</v>
      </c>
      <c r="D158" s="28" t="s">
        <v>186</v>
      </c>
      <c r="E158" s="30">
        <v>1</v>
      </c>
      <c r="F158" s="30" t="s">
        <v>20</v>
      </c>
      <c r="G158" s="204">
        <v>1906250</v>
      </c>
      <c r="H158" s="32" t="s">
        <v>19</v>
      </c>
      <c r="I158" s="38" t="s">
        <v>248</v>
      </c>
    </row>
    <row r="159" spans="1:13" x14ac:dyDescent="0.25">
      <c r="A159" s="30">
        <v>169</v>
      </c>
      <c r="B159" s="32" t="s">
        <v>187</v>
      </c>
      <c r="C159" s="31">
        <v>19905</v>
      </c>
      <c r="D159" s="28" t="s">
        <v>186</v>
      </c>
      <c r="E159" s="30">
        <v>1</v>
      </c>
      <c r="F159" s="30" t="s">
        <v>20</v>
      </c>
      <c r="G159" s="204">
        <v>1906250</v>
      </c>
      <c r="H159" s="32" t="s">
        <v>19</v>
      </c>
      <c r="I159" s="68" t="s">
        <v>339</v>
      </c>
    </row>
    <row r="160" spans="1:13" s="189" customFormat="1" x14ac:dyDescent="0.25">
      <c r="A160" s="30">
        <v>169</v>
      </c>
      <c r="B160" s="32" t="s">
        <v>187</v>
      </c>
      <c r="C160" s="31">
        <v>19905</v>
      </c>
      <c r="D160" s="28" t="s">
        <v>186</v>
      </c>
      <c r="E160" s="30">
        <v>1</v>
      </c>
      <c r="F160" s="30" t="s">
        <v>20</v>
      </c>
      <c r="G160" s="204">
        <v>1906250</v>
      </c>
      <c r="H160" s="32" t="s">
        <v>19</v>
      </c>
      <c r="I160" s="68" t="s">
        <v>338</v>
      </c>
      <c r="J160" s="39"/>
      <c r="L160" s="39"/>
      <c r="M160" s="39"/>
    </row>
    <row r="161" spans="1:13" s="189" customFormat="1" x14ac:dyDescent="0.25">
      <c r="A161" s="30">
        <v>169</v>
      </c>
      <c r="B161" s="32" t="s">
        <v>187</v>
      </c>
      <c r="C161" s="31">
        <v>19905</v>
      </c>
      <c r="D161" s="28" t="s">
        <v>186</v>
      </c>
      <c r="E161" s="30">
        <v>1</v>
      </c>
      <c r="F161" s="30" t="s">
        <v>20</v>
      </c>
      <c r="G161" s="204">
        <v>1906250</v>
      </c>
      <c r="H161" s="32" t="s">
        <v>19</v>
      </c>
      <c r="I161" s="68" t="s">
        <v>340</v>
      </c>
      <c r="J161" s="39"/>
      <c r="L161" s="39"/>
      <c r="M161" s="39"/>
    </row>
    <row r="162" spans="1:13" s="189" customFormat="1" x14ac:dyDescent="0.25">
      <c r="A162" s="47">
        <v>169</v>
      </c>
      <c r="B162" s="47"/>
      <c r="C162" s="206">
        <v>19999</v>
      </c>
      <c r="D162" s="199" t="s">
        <v>329</v>
      </c>
      <c r="E162" s="47"/>
      <c r="F162" s="47"/>
      <c r="G162" s="209">
        <f>+G163</f>
        <v>285780</v>
      </c>
      <c r="H162" s="48" t="s">
        <v>19</v>
      </c>
      <c r="I162" s="47"/>
      <c r="J162" s="39"/>
      <c r="L162" s="39"/>
      <c r="M162" s="39"/>
    </row>
    <row r="163" spans="1:13" s="189" customFormat="1" x14ac:dyDescent="0.25">
      <c r="A163" s="30">
        <v>169</v>
      </c>
      <c r="B163" s="32" t="s">
        <v>330</v>
      </c>
      <c r="C163" s="31">
        <v>19999</v>
      </c>
      <c r="D163" s="28" t="s">
        <v>251</v>
      </c>
      <c r="E163" s="30">
        <v>1</v>
      </c>
      <c r="F163" s="30" t="s">
        <v>20</v>
      </c>
      <c r="G163" s="204">
        <v>285780</v>
      </c>
      <c r="H163" s="32"/>
      <c r="I163" s="38" t="s">
        <v>248</v>
      </c>
      <c r="J163" s="39"/>
      <c r="L163" s="39"/>
      <c r="M163" s="39"/>
    </row>
    <row r="164" spans="1:13" s="189" customFormat="1" x14ac:dyDescent="0.25">
      <c r="A164" s="47">
        <v>169</v>
      </c>
      <c r="B164" s="47"/>
      <c r="C164" s="206">
        <v>20101</v>
      </c>
      <c r="D164" s="199" t="s">
        <v>42</v>
      </c>
      <c r="E164" s="47"/>
      <c r="F164" s="47"/>
      <c r="G164" s="209">
        <f>SUM(G165:G172)</f>
        <v>7274400</v>
      </c>
      <c r="H164" s="48" t="s">
        <v>19</v>
      </c>
      <c r="I164" s="47"/>
      <c r="J164" s="44">
        <v>7000000</v>
      </c>
      <c r="L164" s="39"/>
      <c r="M164" s="265"/>
    </row>
    <row r="165" spans="1:13" s="189" customFormat="1" x14ac:dyDescent="0.25">
      <c r="A165" s="30">
        <v>169</v>
      </c>
      <c r="B165" s="30">
        <v>15101505</v>
      </c>
      <c r="C165" s="31">
        <v>20101</v>
      </c>
      <c r="D165" s="28" t="s">
        <v>43</v>
      </c>
      <c r="E165" s="30">
        <v>1</v>
      </c>
      <c r="F165" s="30" t="s">
        <v>20</v>
      </c>
      <c r="G165" s="204">
        <v>250000</v>
      </c>
      <c r="H165" s="32" t="s">
        <v>19</v>
      </c>
      <c r="I165" s="68" t="s">
        <v>337</v>
      </c>
      <c r="J165" s="39"/>
      <c r="L165" s="39"/>
      <c r="M165" s="39"/>
    </row>
    <row r="166" spans="1:13" s="189" customFormat="1" x14ac:dyDescent="0.25">
      <c r="A166" s="30">
        <v>169</v>
      </c>
      <c r="B166" s="30">
        <v>15101505</v>
      </c>
      <c r="C166" s="31">
        <v>20101</v>
      </c>
      <c r="D166" s="28" t="s">
        <v>43</v>
      </c>
      <c r="E166" s="30">
        <v>1</v>
      </c>
      <c r="F166" s="30" t="s">
        <v>20</v>
      </c>
      <c r="G166" s="204">
        <v>250000</v>
      </c>
      <c r="H166" s="32" t="s">
        <v>19</v>
      </c>
      <c r="I166" s="68" t="s">
        <v>339</v>
      </c>
      <c r="J166" s="39"/>
      <c r="L166" s="39"/>
      <c r="M166" s="39"/>
    </row>
    <row r="167" spans="1:13" s="189" customFormat="1" x14ac:dyDescent="0.25">
      <c r="A167" s="30">
        <v>169</v>
      </c>
      <c r="B167" s="30">
        <v>15101505</v>
      </c>
      <c r="C167" s="31">
        <v>20101</v>
      </c>
      <c r="D167" s="28" t="s">
        <v>43</v>
      </c>
      <c r="E167" s="30">
        <v>1</v>
      </c>
      <c r="F167" s="30" t="s">
        <v>20</v>
      </c>
      <c r="G167" s="204">
        <v>250000</v>
      </c>
      <c r="H167" s="32" t="s">
        <v>19</v>
      </c>
      <c r="I167" s="68" t="s">
        <v>338</v>
      </c>
      <c r="J167" s="39"/>
      <c r="L167" s="39"/>
      <c r="M167" s="39"/>
    </row>
    <row r="168" spans="1:13" s="189" customFormat="1" x14ac:dyDescent="0.25">
      <c r="A168" s="30">
        <v>169</v>
      </c>
      <c r="B168" s="30">
        <v>15101505</v>
      </c>
      <c r="C168" s="31">
        <v>20101</v>
      </c>
      <c r="D168" s="28" t="s">
        <v>43</v>
      </c>
      <c r="E168" s="30">
        <v>1</v>
      </c>
      <c r="F168" s="30" t="s">
        <v>20</v>
      </c>
      <c r="G168" s="204">
        <v>250000</v>
      </c>
      <c r="H168" s="32" t="s">
        <v>19</v>
      </c>
      <c r="I168" s="68" t="s">
        <v>340</v>
      </c>
      <c r="J168" s="39"/>
      <c r="L168" s="39"/>
      <c r="M168" s="39"/>
    </row>
    <row r="169" spans="1:13" s="189" customFormat="1" x14ac:dyDescent="0.25">
      <c r="A169" s="30">
        <v>169</v>
      </c>
      <c r="B169" s="30">
        <v>15101506</v>
      </c>
      <c r="C169" s="31">
        <v>20101</v>
      </c>
      <c r="D169" s="28" t="s">
        <v>44</v>
      </c>
      <c r="E169" s="30">
        <v>1</v>
      </c>
      <c r="F169" s="30" t="s">
        <v>20</v>
      </c>
      <c r="G169" s="204">
        <v>1774400</v>
      </c>
      <c r="H169" s="32" t="s">
        <v>19</v>
      </c>
      <c r="I169" s="68" t="s">
        <v>337</v>
      </c>
      <c r="J169" s="39"/>
      <c r="L169" s="39"/>
      <c r="M169" s="39"/>
    </row>
    <row r="170" spans="1:13" s="189" customFormat="1" x14ac:dyDescent="0.25">
      <c r="A170" s="30">
        <v>169</v>
      </c>
      <c r="B170" s="30">
        <v>15101506</v>
      </c>
      <c r="C170" s="31">
        <v>20101</v>
      </c>
      <c r="D170" s="28" t="s">
        <v>44</v>
      </c>
      <c r="E170" s="30">
        <v>1</v>
      </c>
      <c r="F170" s="30" t="s">
        <v>20</v>
      </c>
      <c r="G170" s="204">
        <v>1500000</v>
      </c>
      <c r="H170" s="32" t="s">
        <v>19</v>
      </c>
      <c r="I170" s="68" t="s">
        <v>339</v>
      </c>
      <c r="J170" s="39"/>
      <c r="L170" s="39"/>
      <c r="M170" s="39"/>
    </row>
    <row r="171" spans="1:13" s="189" customFormat="1" x14ac:dyDescent="0.25">
      <c r="A171" s="30">
        <v>169</v>
      </c>
      <c r="B171" s="30">
        <v>15101506</v>
      </c>
      <c r="C171" s="31">
        <v>20101</v>
      </c>
      <c r="D171" s="28" t="s">
        <v>44</v>
      </c>
      <c r="E171" s="30">
        <v>1</v>
      </c>
      <c r="F171" s="30" t="s">
        <v>20</v>
      </c>
      <c r="G171" s="204">
        <v>1500000</v>
      </c>
      <c r="H171" s="32" t="s">
        <v>19</v>
      </c>
      <c r="I171" s="68" t="s">
        <v>338</v>
      </c>
      <c r="J171" s="39"/>
      <c r="L171" s="39"/>
      <c r="M171" s="39"/>
    </row>
    <row r="172" spans="1:13" s="189" customFormat="1" x14ac:dyDescent="0.25">
      <c r="A172" s="30">
        <v>169</v>
      </c>
      <c r="B172" s="30">
        <v>15101506</v>
      </c>
      <c r="C172" s="31">
        <v>20101</v>
      </c>
      <c r="D172" s="28" t="s">
        <v>44</v>
      </c>
      <c r="E172" s="30">
        <v>1</v>
      </c>
      <c r="F172" s="30" t="s">
        <v>20</v>
      </c>
      <c r="G172" s="204">
        <v>1500000</v>
      </c>
      <c r="H172" s="32" t="s">
        <v>19</v>
      </c>
      <c r="I172" s="68" t="s">
        <v>340</v>
      </c>
      <c r="J172" s="39"/>
      <c r="L172" s="39"/>
      <c r="M172" s="39"/>
    </row>
    <row r="173" spans="1:13" s="189" customFormat="1" ht="33" customHeight="1" x14ac:dyDescent="0.25">
      <c r="A173" s="47">
        <v>169</v>
      </c>
      <c r="B173" s="47"/>
      <c r="C173" s="206">
        <v>20102</v>
      </c>
      <c r="D173" s="199" t="s">
        <v>45</v>
      </c>
      <c r="E173" s="47"/>
      <c r="F173" s="47"/>
      <c r="G173" s="209">
        <f>SUM(G174:G202)</f>
        <v>2775000</v>
      </c>
      <c r="H173" s="48" t="s">
        <v>19</v>
      </c>
      <c r="I173" s="47"/>
      <c r="J173" s="44">
        <v>2775000</v>
      </c>
      <c r="L173" s="39"/>
      <c r="M173" s="39"/>
    </row>
    <row r="174" spans="1:13" ht="21.75" customHeight="1" x14ac:dyDescent="0.25">
      <c r="A174" s="30">
        <v>169</v>
      </c>
      <c r="B174" s="33">
        <v>51282301</v>
      </c>
      <c r="C174" s="30">
        <v>20102</v>
      </c>
      <c r="D174" s="207" t="s">
        <v>118</v>
      </c>
      <c r="E174" s="30">
        <v>130</v>
      </c>
      <c r="F174" s="30" t="s">
        <v>188</v>
      </c>
      <c r="G174" s="204">
        <v>300000</v>
      </c>
      <c r="H174" s="32" t="s">
        <v>19</v>
      </c>
      <c r="I174" s="68" t="s">
        <v>339</v>
      </c>
    </row>
    <row r="175" spans="1:13" x14ac:dyDescent="0.25">
      <c r="A175" s="30">
        <v>169</v>
      </c>
      <c r="B175" s="30">
        <v>51284119</v>
      </c>
      <c r="C175" s="30">
        <v>20102</v>
      </c>
      <c r="D175" s="28" t="s">
        <v>119</v>
      </c>
      <c r="E175" s="30">
        <v>100</v>
      </c>
      <c r="F175" s="30" t="s">
        <v>188</v>
      </c>
      <c r="G175" s="204">
        <v>150000</v>
      </c>
      <c r="H175" s="32" t="s">
        <v>19</v>
      </c>
      <c r="I175" s="68" t="s">
        <v>339</v>
      </c>
    </row>
    <row r="176" spans="1:13" ht="24" customHeight="1" x14ac:dyDescent="0.25">
      <c r="A176" s="30">
        <v>169</v>
      </c>
      <c r="B176" s="30">
        <v>51171840</v>
      </c>
      <c r="C176" s="30">
        <v>20102</v>
      </c>
      <c r="D176" s="28" t="s">
        <v>189</v>
      </c>
      <c r="E176" s="30">
        <v>20</v>
      </c>
      <c r="F176" s="30" t="s">
        <v>188</v>
      </c>
      <c r="G176" s="204">
        <v>50000</v>
      </c>
      <c r="H176" s="32" t="s">
        <v>19</v>
      </c>
      <c r="I176" s="68" t="s">
        <v>339</v>
      </c>
    </row>
    <row r="177" spans="1:11" x14ac:dyDescent="0.25">
      <c r="A177" s="30">
        <v>169</v>
      </c>
      <c r="B177" s="30" t="s">
        <v>190</v>
      </c>
      <c r="C177" s="30">
        <v>20102</v>
      </c>
      <c r="D177" s="28" t="s">
        <v>120</v>
      </c>
      <c r="E177" s="30">
        <v>10</v>
      </c>
      <c r="F177" s="30" t="s">
        <v>188</v>
      </c>
      <c r="G177" s="204">
        <v>100000</v>
      </c>
      <c r="H177" s="32" t="s">
        <v>19</v>
      </c>
      <c r="I177" s="68" t="s">
        <v>339</v>
      </c>
    </row>
    <row r="178" spans="1:11" x14ac:dyDescent="0.25">
      <c r="A178" s="30">
        <v>169</v>
      </c>
      <c r="B178" s="30">
        <v>51385805</v>
      </c>
      <c r="C178" s="30">
        <v>20102</v>
      </c>
      <c r="D178" s="28" t="s">
        <v>191</v>
      </c>
      <c r="E178" s="30">
        <v>40</v>
      </c>
      <c r="F178" s="30" t="s">
        <v>188</v>
      </c>
      <c r="G178" s="201">
        <v>100000</v>
      </c>
      <c r="H178" s="32" t="s">
        <v>19</v>
      </c>
      <c r="I178" s="68" t="s">
        <v>339</v>
      </c>
    </row>
    <row r="179" spans="1:11" x14ac:dyDescent="0.25">
      <c r="A179" s="30">
        <v>169</v>
      </c>
      <c r="B179" s="30">
        <v>51282912</v>
      </c>
      <c r="C179" s="30">
        <v>20102</v>
      </c>
      <c r="D179" s="28" t="s">
        <v>121</v>
      </c>
      <c r="E179" s="32" t="s">
        <v>192</v>
      </c>
      <c r="F179" s="30" t="s">
        <v>188</v>
      </c>
      <c r="G179" s="201">
        <v>100000</v>
      </c>
      <c r="H179" s="32" t="s">
        <v>19</v>
      </c>
      <c r="I179" s="68" t="s">
        <v>339</v>
      </c>
    </row>
    <row r="180" spans="1:11" x14ac:dyDescent="0.25">
      <c r="A180" s="30">
        <v>169</v>
      </c>
      <c r="B180" s="30">
        <v>51313101</v>
      </c>
      <c r="C180" s="30">
        <v>20102</v>
      </c>
      <c r="D180" s="28" t="s">
        <v>193</v>
      </c>
      <c r="E180" s="32" t="s">
        <v>194</v>
      </c>
      <c r="F180" s="30" t="s">
        <v>188</v>
      </c>
      <c r="G180" s="201">
        <v>150000</v>
      </c>
      <c r="H180" s="32" t="s">
        <v>19</v>
      </c>
      <c r="I180" s="68" t="s">
        <v>339</v>
      </c>
    </row>
    <row r="181" spans="1:11" x14ac:dyDescent="0.25">
      <c r="A181" s="30">
        <v>169</v>
      </c>
      <c r="B181" s="30">
        <v>51314306</v>
      </c>
      <c r="C181" s="30">
        <v>20102</v>
      </c>
      <c r="D181" s="28" t="s">
        <v>122</v>
      </c>
      <c r="E181" s="32" t="s">
        <v>195</v>
      </c>
      <c r="F181" s="30" t="s">
        <v>188</v>
      </c>
      <c r="G181" s="201">
        <v>150000</v>
      </c>
      <c r="H181" s="32" t="s">
        <v>19</v>
      </c>
      <c r="I181" s="68" t="s">
        <v>339</v>
      </c>
    </row>
    <row r="182" spans="1:11" x14ac:dyDescent="0.25">
      <c r="A182" s="30">
        <v>169</v>
      </c>
      <c r="B182" s="30">
        <v>51162305</v>
      </c>
      <c r="C182" s="30">
        <v>20102</v>
      </c>
      <c r="D182" s="28" t="s">
        <v>123</v>
      </c>
      <c r="E182" s="32" t="s">
        <v>196</v>
      </c>
      <c r="F182" s="30" t="s">
        <v>188</v>
      </c>
      <c r="G182" s="201">
        <v>150000</v>
      </c>
      <c r="H182" s="32" t="s">
        <v>19</v>
      </c>
      <c r="I182" s="68" t="s">
        <v>339</v>
      </c>
    </row>
    <row r="183" spans="1:11" x14ac:dyDescent="0.25">
      <c r="A183" s="30">
        <v>169</v>
      </c>
      <c r="B183" s="30">
        <v>51171840</v>
      </c>
      <c r="C183" s="30">
        <v>20102</v>
      </c>
      <c r="D183" s="28" t="s">
        <v>124</v>
      </c>
      <c r="E183" s="32" t="s">
        <v>195</v>
      </c>
      <c r="F183" s="30" t="s">
        <v>188</v>
      </c>
      <c r="G183" s="201">
        <v>50000</v>
      </c>
      <c r="H183" s="32" t="s">
        <v>19</v>
      </c>
      <c r="I183" s="68" t="s">
        <v>339</v>
      </c>
    </row>
    <row r="184" spans="1:11" x14ac:dyDescent="0.25">
      <c r="A184" s="30">
        <v>169</v>
      </c>
      <c r="B184" s="30">
        <v>51171808</v>
      </c>
      <c r="C184" s="30">
        <v>20102</v>
      </c>
      <c r="D184" s="28" t="s">
        <v>125</v>
      </c>
      <c r="E184" s="32" t="s">
        <v>197</v>
      </c>
      <c r="F184" s="30" t="s">
        <v>188</v>
      </c>
      <c r="G184" s="201">
        <v>50000</v>
      </c>
      <c r="H184" s="32" t="s">
        <v>19</v>
      </c>
      <c r="I184" s="68" t="s">
        <v>339</v>
      </c>
    </row>
    <row r="185" spans="1:11" x14ac:dyDescent="0.25">
      <c r="A185" s="30">
        <v>169</v>
      </c>
      <c r="B185" s="30">
        <v>51171704</v>
      </c>
      <c r="C185" s="30">
        <v>20102</v>
      </c>
      <c r="D185" s="28" t="s">
        <v>198</v>
      </c>
      <c r="E185" s="32" t="s">
        <v>195</v>
      </c>
      <c r="F185" s="30" t="s">
        <v>188</v>
      </c>
      <c r="G185" s="201">
        <v>50000</v>
      </c>
      <c r="H185" s="32" t="s">
        <v>19</v>
      </c>
      <c r="I185" s="68" t="s">
        <v>339</v>
      </c>
    </row>
    <row r="186" spans="1:11" x14ac:dyDescent="0.25">
      <c r="A186" s="30">
        <v>169</v>
      </c>
      <c r="B186" s="30">
        <v>50501801</v>
      </c>
      <c r="C186" s="30">
        <v>20102</v>
      </c>
      <c r="D186" s="28" t="s">
        <v>199</v>
      </c>
      <c r="E186" s="32" t="s">
        <v>195</v>
      </c>
      <c r="F186" s="30" t="s">
        <v>188</v>
      </c>
      <c r="G186" s="201">
        <v>50000</v>
      </c>
      <c r="H186" s="32" t="s">
        <v>19</v>
      </c>
      <c r="I186" s="68" t="s">
        <v>339</v>
      </c>
    </row>
    <row r="187" spans="1:11" x14ac:dyDescent="0.25">
      <c r="A187" s="30">
        <v>169</v>
      </c>
      <c r="B187" s="30">
        <v>51171911</v>
      </c>
      <c r="C187" s="30">
        <v>20102</v>
      </c>
      <c r="D187" s="28" t="s">
        <v>126</v>
      </c>
      <c r="E187" s="32" t="s">
        <v>200</v>
      </c>
      <c r="F187" s="30" t="s">
        <v>188</v>
      </c>
      <c r="G187" s="201">
        <v>150000</v>
      </c>
      <c r="H187" s="32" t="s">
        <v>19</v>
      </c>
      <c r="I187" s="68" t="s">
        <v>339</v>
      </c>
    </row>
    <row r="188" spans="1:11" ht="22.5" customHeight="1" x14ac:dyDescent="0.25">
      <c r="A188" s="30">
        <v>169</v>
      </c>
      <c r="B188" s="30">
        <v>51151912</v>
      </c>
      <c r="C188" s="30">
        <v>20102</v>
      </c>
      <c r="D188" s="28" t="s">
        <v>127</v>
      </c>
      <c r="E188" s="32" t="s">
        <v>201</v>
      </c>
      <c r="F188" s="30" t="s">
        <v>188</v>
      </c>
      <c r="G188" s="201">
        <v>50000</v>
      </c>
      <c r="H188" s="32" t="s">
        <v>19</v>
      </c>
      <c r="I188" s="68" t="s">
        <v>339</v>
      </c>
    </row>
    <row r="189" spans="1:11" x14ac:dyDescent="0.25">
      <c r="A189" s="30">
        <v>169</v>
      </c>
      <c r="B189" s="30">
        <v>51192457</v>
      </c>
      <c r="C189" s="30">
        <v>20102</v>
      </c>
      <c r="D189" s="28" t="s">
        <v>128</v>
      </c>
      <c r="E189" s="32" t="s">
        <v>202</v>
      </c>
      <c r="F189" s="30" t="s">
        <v>188</v>
      </c>
      <c r="G189" s="201">
        <v>120000</v>
      </c>
      <c r="H189" s="32" t="s">
        <v>19</v>
      </c>
      <c r="I189" s="68" t="s">
        <v>339</v>
      </c>
    </row>
    <row r="190" spans="1:11" x14ac:dyDescent="0.25">
      <c r="A190" s="30">
        <v>169</v>
      </c>
      <c r="B190" s="30">
        <v>51383315</v>
      </c>
      <c r="C190" s="30">
        <v>20102</v>
      </c>
      <c r="D190" s="28" t="s">
        <v>129</v>
      </c>
      <c r="E190" s="32" t="s">
        <v>203</v>
      </c>
      <c r="F190" s="30" t="s">
        <v>188</v>
      </c>
      <c r="G190" s="201">
        <v>100000</v>
      </c>
      <c r="H190" s="32" t="s">
        <v>19</v>
      </c>
      <c r="I190" s="68" t="s">
        <v>339</v>
      </c>
    </row>
    <row r="191" spans="1:11" x14ac:dyDescent="0.25">
      <c r="A191" s="30">
        <v>169</v>
      </c>
      <c r="B191" s="30">
        <v>51142404</v>
      </c>
      <c r="C191" s="30">
        <v>20102</v>
      </c>
      <c r="D191" s="28" t="s">
        <v>130</v>
      </c>
      <c r="E191" s="32" t="s">
        <v>204</v>
      </c>
      <c r="F191" s="30" t="s">
        <v>188</v>
      </c>
      <c r="G191" s="201">
        <f>405000-120000-232000</f>
        <v>53000</v>
      </c>
      <c r="H191" s="32" t="s">
        <v>19</v>
      </c>
      <c r="I191" s="68" t="s">
        <v>339</v>
      </c>
      <c r="K191" s="203"/>
    </row>
    <row r="192" spans="1:11" x14ac:dyDescent="0.25">
      <c r="A192" s="30">
        <v>169</v>
      </c>
      <c r="B192" s="30">
        <v>50501509</v>
      </c>
      <c r="C192" s="30">
        <v>20102</v>
      </c>
      <c r="D192" s="28" t="s">
        <v>131</v>
      </c>
      <c r="E192" s="32" t="s">
        <v>205</v>
      </c>
      <c r="F192" s="30" t="s">
        <v>188</v>
      </c>
      <c r="G192" s="201">
        <v>70000</v>
      </c>
      <c r="H192" s="32" t="s">
        <v>19</v>
      </c>
      <c r="I192" s="68" t="s">
        <v>339</v>
      </c>
    </row>
    <row r="193" spans="1:13" x14ac:dyDescent="0.25">
      <c r="A193" s="30">
        <v>169</v>
      </c>
      <c r="B193" s="30">
        <v>51191602</v>
      </c>
      <c r="C193" s="30">
        <v>20102</v>
      </c>
      <c r="D193" s="28" t="s">
        <v>132</v>
      </c>
      <c r="E193" s="32" t="s">
        <v>205</v>
      </c>
      <c r="F193" s="30" t="s">
        <v>133</v>
      </c>
      <c r="G193" s="201">
        <v>50000</v>
      </c>
      <c r="H193" s="32" t="s">
        <v>19</v>
      </c>
      <c r="I193" s="68" t="s">
        <v>339</v>
      </c>
    </row>
    <row r="194" spans="1:13" x14ac:dyDescent="0.25">
      <c r="A194" s="30">
        <v>169</v>
      </c>
      <c r="B194" s="30">
        <v>51384601</v>
      </c>
      <c r="C194" s="30">
        <v>20102</v>
      </c>
      <c r="D194" s="28" t="s">
        <v>134</v>
      </c>
      <c r="E194" s="32" t="s">
        <v>196</v>
      </c>
      <c r="F194" s="30" t="s">
        <v>188</v>
      </c>
      <c r="G194" s="201">
        <v>100000</v>
      </c>
      <c r="H194" s="32" t="s">
        <v>19</v>
      </c>
      <c r="I194" s="68" t="s">
        <v>339</v>
      </c>
    </row>
    <row r="195" spans="1:13" x14ac:dyDescent="0.25">
      <c r="A195" s="30">
        <v>169</v>
      </c>
      <c r="B195" s="30">
        <v>51151656</v>
      </c>
      <c r="C195" s="30">
        <v>20102</v>
      </c>
      <c r="D195" s="28" t="s">
        <v>206</v>
      </c>
      <c r="E195" s="32" t="s">
        <v>196</v>
      </c>
      <c r="F195" s="30" t="s">
        <v>188</v>
      </c>
      <c r="G195" s="201">
        <v>50000</v>
      </c>
      <c r="H195" s="32" t="s">
        <v>19</v>
      </c>
      <c r="I195" s="68" t="s">
        <v>339</v>
      </c>
    </row>
    <row r="196" spans="1:13" x14ac:dyDescent="0.25">
      <c r="A196" s="30">
        <v>169</v>
      </c>
      <c r="B196" s="30" t="s">
        <v>207</v>
      </c>
      <c r="C196" s="30">
        <v>20102</v>
      </c>
      <c r="D196" s="28" t="s">
        <v>135</v>
      </c>
      <c r="E196" s="32" t="s">
        <v>200</v>
      </c>
      <c r="F196" s="30" t="s">
        <v>188</v>
      </c>
      <c r="G196" s="201">
        <v>50000</v>
      </c>
      <c r="H196" s="32" t="s">
        <v>19</v>
      </c>
      <c r="I196" s="68" t="s">
        <v>339</v>
      </c>
    </row>
    <row r="197" spans="1:13" x14ac:dyDescent="0.25">
      <c r="A197" s="30">
        <v>169</v>
      </c>
      <c r="B197" s="30">
        <v>51171709</v>
      </c>
      <c r="C197" s="30">
        <v>20102</v>
      </c>
      <c r="D197" s="28" t="s">
        <v>136</v>
      </c>
      <c r="E197" s="32" t="s">
        <v>196</v>
      </c>
      <c r="F197" s="30" t="s">
        <v>188</v>
      </c>
      <c r="G197" s="201">
        <v>200000</v>
      </c>
      <c r="H197" s="32" t="s">
        <v>19</v>
      </c>
      <c r="I197" s="68" t="s">
        <v>339</v>
      </c>
    </row>
    <row r="198" spans="1:13" x14ac:dyDescent="0.25">
      <c r="A198" s="53">
        <v>169</v>
      </c>
      <c r="B198" s="53">
        <v>51285099</v>
      </c>
      <c r="C198" s="53">
        <v>20102</v>
      </c>
      <c r="D198" s="210" t="s">
        <v>232</v>
      </c>
      <c r="E198" s="56" t="s">
        <v>233</v>
      </c>
      <c r="F198" s="53" t="s">
        <v>188</v>
      </c>
      <c r="G198" s="211">
        <v>168000</v>
      </c>
      <c r="H198" s="56" t="s">
        <v>19</v>
      </c>
      <c r="I198" s="68" t="s">
        <v>339</v>
      </c>
    </row>
    <row r="199" spans="1:13" x14ac:dyDescent="0.25">
      <c r="A199" s="53">
        <v>169</v>
      </c>
      <c r="B199" s="53">
        <v>51471901</v>
      </c>
      <c r="C199" s="53">
        <v>20102</v>
      </c>
      <c r="D199" s="210" t="s">
        <v>234</v>
      </c>
      <c r="E199" s="56" t="s">
        <v>201</v>
      </c>
      <c r="F199" s="53" t="s">
        <v>235</v>
      </c>
      <c r="G199" s="211">
        <v>13000</v>
      </c>
      <c r="H199" s="56" t="s">
        <v>19</v>
      </c>
      <c r="I199" s="68" t="s">
        <v>339</v>
      </c>
    </row>
    <row r="200" spans="1:13" x14ac:dyDescent="0.25">
      <c r="A200" s="53">
        <v>169</v>
      </c>
      <c r="B200" s="53">
        <v>51472802</v>
      </c>
      <c r="C200" s="53">
        <v>20102</v>
      </c>
      <c r="D200" s="210" t="s">
        <v>236</v>
      </c>
      <c r="E200" s="56" t="s">
        <v>237</v>
      </c>
      <c r="F200" s="53" t="s">
        <v>24</v>
      </c>
      <c r="G200" s="211">
        <v>15000</v>
      </c>
      <c r="H200" s="56" t="s">
        <v>19</v>
      </c>
      <c r="I200" s="68" t="s">
        <v>339</v>
      </c>
    </row>
    <row r="201" spans="1:13" x14ac:dyDescent="0.25">
      <c r="A201" s="53">
        <v>169</v>
      </c>
      <c r="B201" s="53">
        <v>51162299</v>
      </c>
      <c r="C201" s="53">
        <v>20102</v>
      </c>
      <c r="D201" s="210" t="s">
        <v>238</v>
      </c>
      <c r="E201" s="56" t="s">
        <v>201</v>
      </c>
      <c r="F201" s="53" t="s">
        <v>24</v>
      </c>
      <c r="G201" s="211">
        <v>36000</v>
      </c>
      <c r="H201" s="56" t="s">
        <v>19</v>
      </c>
      <c r="I201" s="68" t="s">
        <v>339</v>
      </c>
      <c r="K201" s="203"/>
      <c r="M201" s="50"/>
    </row>
    <row r="202" spans="1:13" ht="30" x14ac:dyDescent="0.25">
      <c r="A202" s="30">
        <v>169</v>
      </c>
      <c r="B202" s="30" t="s">
        <v>208</v>
      </c>
      <c r="C202" s="30">
        <v>20102</v>
      </c>
      <c r="D202" s="28" t="s">
        <v>137</v>
      </c>
      <c r="E202" s="32" t="s">
        <v>196</v>
      </c>
      <c r="F202" s="30" t="s">
        <v>188</v>
      </c>
      <c r="G202" s="201">
        <v>100000</v>
      </c>
      <c r="H202" s="32" t="s">
        <v>19</v>
      </c>
      <c r="I202" s="68" t="s">
        <v>339</v>
      </c>
    </row>
    <row r="203" spans="1:13" x14ac:dyDescent="0.25">
      <c r="A203" s="47">
        <v>169</v>
      </c>
      <c r="B203" s="47"/>
      <c r="C203" s="206">
        <v>20104</v>
      </c>
      <c r="D203" s="199" t="s">
        <v>46</v>
      </c>
      <c r="E203" s="47"/>
      <c r="F203" s="47"/>
      <c r="G203" s="209">
        <f>SUM(G204:G205)</f>
        <v>1500000</v>
      </c>
      <c r="H203" s="48" t="s">
        <v>19</v>
      </c>
      <c r="I203" s="47"/>
      <c r="J203" s="44">
        <v>2009091</v>
      </c>
    </row>
    <row r="204" spans="1:13" x14ac:dyDescent="0.25">
      <c r="A204" s="30">
        <v>169</v>
      </c>
      <c r="B204" s="30">
        <v>44103103</v>
      </c>
      <c r="C204" s="31">
        <v>20104</v>
      </c>
      <c r="D204" s="28" t="s">
        <v>47</v>
      </c>
      <c r="E204" s="30">
        <v>139</v>
      </c>
      <c r="F204" s="30" t="s">
        <v>24</v>
      </c>
      <c r="G204" s="204">
        <v>750000</v>
      </c>
      <c r="H204" s="32" t="s">
        <v>19</v>
      </c>
      <c r="I204" s="68" t="s">
        <v>337</v>
      </c>
    </row>
    <row r="205" spans="1:13" x14ac:dyDescent="0.25">
      <c r="A205" s="30">
        <v>169</v>
      </c>
      <c r="B205" s="30">
        <v>12171703</v>
      </c>
      <c r="C205" s="31">
        <v>20104</v>
      </c>
      <c r="D205" s="28" t="s">
        <v>48</v>
      </c>
      <c r="E205" s="30">
        <v>40</v>
      </c>
      <c r="F205" s="30" t="s">
        <v>24</v>
      </c>
      <c r="G205" s="201">
        <v>750000</v>
      </c>
      <c r="H205" s="32" t="s">
        <v>19</v>
      </c>
      <c r="I205" s="68" t="s">
        <v>337</v>
      </c>
    </row>
    <row r="206" spans="1:13" s="189" customFormat="1" ht="28.5" customHeight="1" x14ac:dyDescent="0.25">
      <c r="A206" s="47" t="s">
        <v>182</v>
      </c>
      <c r="B206" s="47"/>
      <c r="C206" s="206">
        <v>20203</v>
      </c>
      <c r="D206" s="199" t="s">
        <v>252</v>
      </c>
      <c r="E206" s="47"/>
      <c r="F206" s="47"/>
      <c r="G206" s="209">
        <f>+G207</f>
        <v>332143</v>
      </c>
      <c r="H206" s="48" t="s">
        <v>19</v>
      </c>
      <c r="I206" s="47"/>
      <c r="J206" s="39"/>
      <c r="L206" s="39"/>
      <c r="M206" s="39"/>
    </row>
    <row r="207" spans="1:13" s="189" customFormat="1" ht="37.5" customHeight="1" x14ac:dyDescent="0.25">
      <c r="A207" s="30">
        <v>169</v>
      </c>
      <c r="B207" s="30"/>
      <c r="C207" s="31">
        <v>20203</v>
      </c>
      <c r="D207" s="28" t="s">
        <v>252</v>
      </c>
      <c r="E207" s="30">
        <v>20</v>
      </c>
      <c r="F207" s="30" t="s">
        <v>24</v>
      </c>
      <c r="G207" s="204">
        <v>332143</v>
      </c>
      <c r="H207" s="32" t="s">
        <v>19</v>
      </c>
      <c r="I207" s="68" t="s">
        <v>337</v>
      </c>
      <c r="J207" s="39"/>
      <c r="L207" s="39"/>
      <c r="M207" s="39"/>
    </row>
    <row r="208" spans="1:13" s="189" customFormat="1" ht="30" x14ac:dyDescent="0.25">
      <c r="A208" s="47" t="s">
        <v>182</v>
      </c>
      <c r="B208" s="47"/>
      <c r="C208" s="206" t="s">
        <v>209</v>
      </c>
      <c r="D208" s="199" t="s">
        <v>49</v>
      </c>
      <c r="E208" s="47"/>
      <c r="F208" s="47"/>
      <c r="G208" s="209">
        <f>SUM(G209:G223)</f>
        <v>2000000</v>
      </c>
      <c r="H208" s="48" t="s">
        <v>19</v>
      </c>
      <c r="I208" s="47"/>
      <c r="J208" s="44">
        <v>2371222</v>
      </c>
      <c r="L208" s="39"/>
      <c r="M208" s="39"/>
    </row>
    <row r="209" spans="1:13" s="189" customFormat="1" ht="30" x14ac:dyDescent="0.25">
      <c r="A209" s="30">
        <v>169</v>
      </c>
      <c r="B209" s="30">
        <v>39111544</v>
      </c>
      <c r="C209" s="31">
        <v>20304</v>
      </c>
      <c r="D209" s="28" t="s">
        <v>50</v>
      </c>
      <c r="E209" s="30">
        <v>20</v>
      </c>
      <c r="F209" s="30" t="s">
        <v>24</v>
      </c>
      <c r="G209" s="204">
        <v>200000</v>
      </c>
      <c r="H209" s="32" t="s">
        <v>19</v>
      </c>
      <c r="I209" s="68" t="s">
        <v>337</v>
      </c>
      <c r="J209" s="39"/>
      <c r="L209" s="39"/>
      <c r="M209" s="39"/>
    </row>
    <row r="210" spans="1:13" s="189" customFormat="1" ht="30" x14ac:dyDescent="0.25">
      <c r="A210" s="30">
        <v>169</v>
      </c>
      <c r="B210" s="30">
        <v>39101901</v>
      </c>
      <c r="C210" s="31">
        <v>20304</v>
      </c>
      <c r="D210" s="28" t="s">
        <v>210</v>
      </c>
      <c r="E210" s="30">
        <v>80</v>
      </c>
      <c r="F210" s="30" t="s">
        <v>24</v>
      </c>
      <c r="G210" s="204">
        <v>300000</v>
      </c>
      <c r="H210" s="32" t="s">
        <v>19</v>
      </c>
      <c r="I210" s="68" t="s">
        <v>340</v>
      </c>
      <c r="J210" s="39"/>
      <c r="L210" s="39"/>
      <c r="M210" s="39"/>
    </row>
    <row r="211" spans="1:13" s="189" customFormat="1" x14ac:dyDescent="0.25">
      <c r="A211" s="30">
        <v>169</v>
      </c>
      <c r="B211" s="30">
        <v>39101605</v>
      </c>
      <c r="C211" s="31">
        <v>20304</v>
      </c>
      <c r="D211" s="28" t="s">
        <v>211</v>
      </c>
      <c r="E211" s="30">
        <v>200</v>
      </c>
      <c r="F211" s="30" t="s">
        <v>24</v>
      </c>
      <c r="G211" s="204">
        <v>100000</v>
      </c>
      <c r="H211" s="32" t="s">
        <v>19</v>
      </c>
      <c r="I211" s="68" t="s">
        <v>340</v>
      </c>
      <c r="J211" s="39"/>
      <c r="L211" s="39"/>
      <c r="M211" s="39"/>
    </row>
    <row r="212" spans="1:13" s="189" customFormat="1" x14ac:dyDescent="0.25">
      <c r="A212" s="30">
        <v>169</v>
      </c>
      <c r="B212" s="30">
        <v>32141106</v>
      </c>
      <c r="C212" s="31">
        <v>20304</v>
      </c>
      <c r="D212" s="28" t="s">
        <v>212</v>
      </c>
      <c r="E212" s="30">
        <v>600</v>
      </c>
      <c r="F212" s="30" t="s">
        <v>24</v>
      </c>
      <c r="G212" s="204">
        <v>100000</v>
      </c>
      <c r="H212" s="32" t="s">
        <v>19</v>
      </c>
      <c r="I212" s="68" t="s">
        <v>340</v>
      </c>
      <c r="J212" s="39"/>
      <c r="L212" s="39"/>
      <c r="M212" s="39"/>
    </row>
    <row r="213" spans="1:13" s="189" customFormat="1" x14ac:dyDescent="0.25">
      <c r="A213" s="30">
        <v>169</v>
      </c>
      <c r="B213" s="30">
        <v>39101699</v>
      </c>
      <c r="C213" s="31">
        <v>20304</v>
      </c>
      <c r="D213" s="28" t="s">
        <v>213</v>
      </c>
      <c r="E213" s="30">
        <v>100</v>
      </c>
      <c r="F213" s="30" t="s">
        <v>24</v>
      </c>
      <c r="G213" s="204">
        <v>100000</v>
      </c>
      <c r="H213" s="32" t="s">
        <v>19</v>
      </c>
      <c r="I213" s="68" t="s">
        <v>340</v>
      </c>
      <c r="J213" s="39"/>
      <c r="L213" s="39"/>
      <c r="M213" s="39"/>
    </row>
    <row r="214" spans="1:13" s="189" customFormat="1" x14ac:dyDescent="0.25">
      <c r="A214" s="30">
        <v>169</v>
      </c>
      <c r="B214" s="30">
        <v>39122299</v>
      </c>
      <c r="C214" s="31">
        <v>20304</v>
      </c>
      <c r="D214" s="28" t="s">
        <v>214</v>
      </c>
      <c r="E214" s="30">
        <v>80</v>
      </c>
      <c r="F214" s="30" t="s">
        <v>24</v>
      </c>
      <c r="G214" s="204">
        <v>100000</v>
      </c>
      <c r="H214" s="32" t="s">
        <v>19</v>
      </c>
      <c r="I214" s="68" t="s">
        <v>340</v>
      </c>
      <c r="J214" s="39"/>
      <c r="L214" s="39"/>
      <c r="M214" s="39"/>
    </row>
    <row r="215" spans="1:13" s="189" customFormat="1" x14ac:dyDescent="0.25">
      <c r="A215" s="30">
        <v>169</v>
      </c>
      <c r="B215" s="30">
        <v>39121439</v>
      </c>
      <c r="C215" s="31">
        <v>20304</v>
      </c>
      <c r="D215" s="28" t="s">
        <v>215</v>
      </c>
      <c r="E215" s="30">
        <v>80</v>
      </c>
      <c r="F215" s="30" t="s">
        <v>24</v>
      </c>
      <c r="G215" s="204">
        <v>100000</v>
      </c>
      <c r="H215" s="32" t="s">
        <v>19</v>
      </c>
      <c r="I215" s="68" t="s">
        <v>340</v>
      </c>
      <c r="J215" s="51"/>
      <c r="L215" s="39"/>
      <c r="M215" s="39"/>
    </row>
    <row r="216" spans="1:13" s="189" customFormat="1" x14ac:dyDescent="0.25">
      <c r="A216" s="30">
        <v>169</v>
      </c>
      <c r="B216" s="30">
        <v>39121031</v>
      </c>
      <c r="C216" s="31">
        <v>20304</v>
      </c>
      <c r="D216" s="28" t="s">
        <v>51</v>
      </c>
      <c r="E216" s="30">
        <v>4</v>
      </c>
      <c r="F216" s="30" t="s">
        <v>24</v>
      </c>
      <c r="G216" s="204">
        <v>100000</v>
      </c>
      <c r="H216" s="32" t="s">
        <v>19</v>
      </c>
      <c r="I216" s="68" t="s">
        <v>337</v>
      </c>
      <c r="J216" s="39"/>
      <c r="L216" s="39"/>
      <c r="M216" s="39"/>
    </row>
    <row r="217" spans="1:13" s="189" customFormat="1" x14ac:dyDescent="0.25">
      <c r="A217" s="30">
        <v>169</v>
      </c>
      <c r="B217" s="30">
        <v>39121440</v>
      </c>
      <c r="C217" s="31">
        <v>20304</v>
      </c>
      <c r="D217" s="28" t="s">
        <v>52</v>
      </c>
      <c r="E217" s="30">
        <v>15</v>
      </c>
      <c r="F217" s="30" t="s">
        <v>24</v>
      </c>
      <c r="G217" s="204">
        <v>100000</v>
      </c>
      <c r="H217" s="32" t="s">
        <v>19</v>
      </c>
      <c r="I217" s="68" t="s">
        <v>337</v>
      </c>
      <c r="J217" s="39"/>
      <c r="L217" s="39"/>
      <c r="M217" s="39"/>
    </row>
    <row r="218" spans="1:13" s="189" customFormat="1" ht="30" x14ac:dyDescent="0.25">
      <c r="A218" s="30">
        <v>169</v>
      </c>
      <c r="B218" s="30">
        <v>39111544</v>
      </c>
      <c r="C218" s="31">
        <v>20304</v>
      </c>
      <c r="D218" s="28" t="s">
        <v>50</v>
      </c>
      <c r="E218" s="30">
        <v>60</v>
      </c>
      <c r="F218" s="30" t="s">
        <v>53</v>
      </c>
      <c r="G218" s="204">
        <v>171222</v>
      </c>
      <c r="H218" s="32" t="s">
        <v>19</v>
      </c>
      <c r="I218" s="68" t="s">
        <v>338</v>
      </c>
      <c r="J218" s="39"/>
      <c r="L218" s="39"/>
      <c r="M218" s="39"/>
    </row>
    <row r="219" spans="1:13" s="189" customFormat="1" x14ac:dyDescent="0.25">
      <c r="A219" s="30">
        <v>169</v>
      </c>
      <c r="B219" s="30">
        <v>39121031</v>
      </c>
      <c r="C219" s="31">
        <v>20304</v>
      </c>
      <c r="D219" s="28" t="s">
        <v>51</v>
      </c>
      <c r="E219" s="30">
        <v>4</v>
      </c>
      <c r="F219" s="30" t="s">
        <v>24</v>
      </c>
      <c r="G219" s="204">
        <v>128778</v>
      </c>
      <c r="H219" s="32" t="s">
        <v>19</v>
      </c>
      <c r="I219" s="68" t="s">
        <v>339</v>
      </c>
      <c r="J219" s="39"/>
      <c r="L219" s="39"/>
      <c r="M219" s="39"/>
    </row>
    <row r="220" spans="1:13" s="189" customFormat="1" x14ac:dyDescent="0.25">
      <c r="A220" s="30">
        <v>169</v>
      </c>
      <c r="B220" s="30">
        <v>39121440</v>
      </c>
      <c r="C220" s="31">
        <v>20304</v>
      </c>
      <c r="D220" s="28" t="s">
        <v>52</v>
      </c>
      <c r="E220" s="30">
        <v>15</v>
      </c>
      <c r="F220" s="30" t="s">
        <v>24</v>
      </c>
      <c r="G220" s="204">
        <v>200000</v>
      </c>
      <c r="H220" s="32" t="s">
        <v>19</v>
      </c>
      <c r="I220" s="68" t="s">
        <v>339</v>
      </c>
      <c r="J220" s="39"/>
      <c r="L220" s="39"/>
      <c r="M220" s="39"/>
    </row>
    <row r="221" spans="1:13" s="189" customFormat="1" x14ac:dyDescent="0.25">
      <c r="A221" s="30">
        <v>169</v>
      </c>
      <c r="B221" s="30">
        <v>39111917</v>
      </c>
      <c r="C221" s="30">
        <v>20304</v>
      </c>
      <c r="D221" s="28" t="s">
        <v>54</v>
      </c>
      <c r="E221" s="30">
        <v>40</v>
      </c>
      <c r="F221" s="30" t="s">
        <v>24</v>
      </c>
      <c r="G221" s="204">
        <v>100000</v>
      </c>
      <c r="H221" s="32" t="s">
        <v>19</v>
      </c>
      <c r="I221" s="68" t="s">
        <v>339</v>
      </c>
      <c r="J221" s="39"/>
      <c r="L221" s="39"/>
      <c r="M221" s="39"/>
    </row>
    <row r="222" spans="1:13" x14ac:dyDescent="0.25">
      <c r="A222" s="30">
        <v>169</v>
      </c>
      <c r="B222" s="30">
        <v>39111917</v>
      </c>
      <c r="C222" s="30">
        <v>20304</v>
      </c>
      <c r="D222" s="28" t="s">
        <v>216</v>
      </c>
      <c r="E222" s="30">
        <v>50</v>
      </c>
      <c r="F222" s="30" t="s">
        <v>55</v>
      </c>
      <c r="G222" s="201">
        <v>100000</v>
      </c>
      <c r="H222" s="32" t="s">
        <v>19</v>
      </c>
      <c r="I222" s="68" t="s">
        <v>339</v>
      </c>
    </row>
    <row r="223" spans="1:13" x14ac:dyDescent="0.25">
      <c r="A223" s="30">
        <v>169</v>
      </c>
      <c r="B223" s="30">
        <v>39111917</v>
      </c>
      <c r="C223" s="30">
        <v>20304</v>
      </c>
      <c r="D223" s="28" t="s">
        <v>54</v>
      </c>
      <c r="E223" s="30">
        <v>20</v>
      </c>
      <c r="F223" s="30" t="s">
        <v>217</v>
      </c>
      <c r="G223" s="201">
        <v>100000</v>
      </c>
      <c r="H223" s="32" t="s">
        <v>19</v>
      </c>
      <c r="I223" s="68" t="s">
        <v>337</v>
      </c>
    </row>
    <row r="224" spans="1:13" x14ac:dyDescent="0.25">
      <c r="A224" s="47">
        <v>169</v>
      </c>
      <c r="B224" s="47"/>
      <c r="C224" s="206">
        <v>20401</v>
      </c>
      <c r="D224" s="199" t="s">
        <v>333</v>
      </c>
      <c r="E224" s="47"/>
      <c r="F224" s="47"/>
      <c r="G224" s="209">
        <f>SUM(G225:G226)</f>
        <v>1500000</v>
      </c>
      <c r="H224" s="48" t="s">
        <v>19</v>
      </c>
      <c r="I224" s="47"/>
    </row>
    <row r="225" spans="1:11" x14ac:dyDescent="0.25">
      <c r="A225" s="30"/>
      <c r="B225" s="30">
        <v>25172603</v>
      </c>
      <c r="C225" s="30">
        <v>20401</v>
      </c>
      <c r="D225" s="28" t="s">
        <v>334</v>
      </c>
      <c r="E225" s="30">
        <v>1000</v>
      </c>
      <c r="F225" s="30" t="s">
        <v>55</v>
      </c>
      <c r="G225" s="201">
        <v>1500000</v>
      </c>
      <c r="H225" s="92" t="s">
        <v>19</v>
      </c>
      <c r="I225" s="68" t="s">
        <v>337</v>
      </c>
    </row>
    <row r="226" spans="1:11" x14ac:dyDescent="0.25">
      <c r="A226" s="30"/>
      <c r="B226" s="30"/>
      <c r="C226" s="30"/>
      <c r="D226" s="28"/>
      <c r="E226" s="30"/>
      <c r="F226" s="30"/>
      <c r="G226" s="201"/>
      <c r="H226" s="32"/>
      <c r="I226" s="30"/>
    </row>
    <row r="227" spans="1:11" x14ac:dyDescent="0.25">
      <c r="A227" s="47">
        <v>169</v>
      </c>
      <c r="B227" s="47"/>
      <c r="C227" s="206">
        <v>20402</v>
      </c>
      <c r="D227" s="199" t="s">
        <v>56</v>
      </c>
      <c r="E227" s="47"/>
      <c r="F227" s="47"/>
      <c r="G227" s="209">
        <f>SUM(G228:G229)</f>
        <v>1039200</v>
      </c>
      <c r="H227" s="48" t="s">
        <v>19</v>
      </c>
      <c r="I227" s="47"/>
      <c r="J227" s="44">
        <v>1500000</v>
      </c>
    </row>
    <row r="228" spans="1:11" ht="27.75" customHeight="1" x14ac:dyDescent="0.25">
      <c r="A228" s="30">
        <v>169</v>
      </c>
      <c r="B228" s="30">
        <v>25172504</v>
      </c>
      <c r="C228" s="31">
        <v>20402</v>
      </c>
      <c r="D228" s="28" t="s">
        <v>57</v>
      </c>
      <c r="E228" s="30">
        <v>176</v>
      </c>
      <c r="F228" s="30" t="s">
        <v>24</v>
      </c>
      <c r="G228" s="201">
        <v>700000</v>
      </c>
      <c r="H228" s="32" t="s">
        <v>19</v>
      </c>
      <c r="I228" s="68" t="s">
        <v>339</v>
      </c>
      <c r="K228" s="189" t="s">
        <v>244</v>
      </c>
    </row>
    <row r="229" spans="1:11" ht="27.75" customHeight="1" x14ac:dyDescent="0.25">
      <c r="A229" s="53">
        <v>169</v>
      </c>
      <c r="B229" s="53" t="s">
        <v>246</v>
      </c>
      <c r="C229" s="57">
        <v>20402</v>
      </c>
      <c r="D229" s="210" t="s">
        <v>247</v>
      </c>
      <c r="E229" s="53">
        <v>2</v>
      </c>
      <c r="F229" s="53" t="s">
        <v>24</v>
      </c>
      <c r="G229" s="211">
        <v>339200</v>
      </c>
      <c r="H229" s="56" t="s">
        <v>19</v>
      </c>
      <c r="I229" s="68" t="s">
        <v>338</v>
      </c>
    </row>
    <row r="230" spans="1:11" ht="30" x14ac:dyDescent="0.25">
      <c r="A230" s="47">
        <v>169</v>
      </c>
      <c r="B230" s="47"/>
      <c r="C230" s="206">
        <v>29901</v>
      </c>
      <c r="D230" s="199" t="s">
        <v>58</v>
      </c>
      <c r="E230" s="47"/>
      <c r="F230" s="47"/>
      <c r="G230" s="209">
        <f>SUM(G231:G265)</f>
        <v>924888</v>
      </c>
      <c r="H230" s="48" t="s">
        <v>19</v>
      </c>
      <c r="I230" s="47"/>
      <c r="J230" s="44">
        <v>390000</v>
      </c>
    </row>
    <row r="231" spans="1:11" x14ac:dyDescent="0.25">
      <c r="A231" s="30">
        <v>169</v>
      </c>
      <c r="B231" s="30">
        <v>43201824</v>
      </c>
      <c r="C231" s="30">
        <v>29901</v>
      </c>
      <c r="D231" s="28" t="s">
        <v>218</v>
      </c>
      <c r="E231" s="30">
        <v>30</v>
      </c>
      <c r="F231" s="30" t="s">
        <v>24</v>
      </c>
      <c r="G231" s="212">
        <v>35000</v>
      </c>
      <c r="H231" s="32" t="s">
        <v>19</v>
      </c>
      <c r="I231" s="68" t="s">
        <v>339</v>
      </c>
    </row>
    <row r="232" spans="1:11" ht="30" x14ac:dyDescent="0.25">
      <c r="A232" s="30">
        <v>169</v>
      </c>
      <c r="B232" s="30">
        <v>32101617</v>
      </c>
      <c r="C232" s="30">
        <v>29901</v>
      </c>
      <c r="D232" s="28" t="s">
        <v>219</v>
      </c>
      <c r="E232" s="30">
        <v>5</v>
      </c>
      <c r="F232" s="30" t="s">
        <v>220</v>
      </c>
      <c r="G232" s="212">
        <v>539888</v>
      </c>
      <c r="H232" s="32" t="s">
        <v>19</v>
      </c>
      <c r="I232" s="68" t="s">
        <v>338</v>
      </c>
      <c r="K232" s="189" t="s">
        <v>245</v>
      </c>
    </row>
    <row r="233" spans="1:11" x14ac:dyDescent="0.25">
      <c r="A233" s="30">
        <v>169</v>
      </c>
      <c r="B233" s="30">
        <v>44101716</v>
      </c>
      <c r="C233" s="30">
        <v>29901</v>
      </c>
      <c r="D233" s="28" t="s">
        <v>65</v>
      </c>
      <c r="E233" s="30">
        <f>115-4-72</f>
        <v>39</v>
      </c>
      <c r="F233" s="30" t="s">
        <v>24</v>
      </c>
      <c r="G233" s="212">
        <v>15000</v>
      </c>
      <c r="H233" s="32" t="s">
        <v>19</v>
      </c>
      <c r="I233" s="68" t="s">
        <v>339</v>
      </c>
    </row>
    <row r="234" spans="1:11" ht="30" x14ac:dyDescent="0.25">
      <c r="A234" s="30">
        <v>169</v>
      </c>
      <c r="B234" s="30">
        <v>44121902</v>
      </c>
      <c r="C234" s="30">
        <v>29901</v>
      </c>
      <c r="D234" s="28" t="s">
        <v>70</v>
      </c>
      <c r="E234" s="30">
        <f>94-42</f>
        <v>52</v>
      </c>
      <c r="F234" s="30" t="s">
        <v>53</v>
      </c>
      <c r="G234" s="201">
        <v>9000</v>
      </c>
      <c r="H234" s="32" t="s">
        <v>19</v>
      </c>
      <c r="I234" s="68" t="s">
        <v>339</v>
      </c>
    </row>
    <row r="235" spans="1:11" ht="30" x14ac:dyDescent="0.25">
      <c r="A235" s="30">
        <v>169</v>
      </c>
      <c r="B235" s="30">
        <v>44121902</v>
      </c>
      <c r="C235" s="30">
        <v>29901</v>
      </c>
      <c r="D235" s="28" t="s">
        <v>70</v>
      </c>
      <c r="E235" s="30">
        <f>100-100</f>
        <v>0</v>
      </c>
      <c r="F235" s="30" t="s">
        <v>53</v>
      </c>
      <c r="G235" s="201">
        <v>5000</v>
      </c>
      <c r="H235" s="32" t="s">
        <v>19</v>
      </c>
      <c r="I235" s="68" t="s">
        <v>338</v>
      </c>
    </row>
    <row r="236" spans="1:11" x14ac:dyDescent="0.25">
      <c r="A236" s="30">
        <v>169</v>
      </c>
      <c r="B236" s="30">
        <v>60121518</v>
      </c>
      <c r="C236" s="30">
        <v>29901</v>
      </c>
      <c r="D236" s="28" t="s">
        <v>80</v>
      </c>
      <c r="E236" s="30">
        <f>30-20</f>
        <v>10</v>
      </c>
      <c r="F236" s="30" t="s">
        <v>53</v>
      </c>
      <c r="G236" s="201">
        <v>5000</v>
      </c>
      <c r="H236" s="32" t="s">
        <v>19</v>
      </c>
      <c r="I236" s="68" t="s">
        <v>338</v>
      </c>
    </row>
    <row r="237" spans="1:11" ht="45" x14ac:dyDescent="0.25">
      <c r="A237" s="30">
        <v>169</v>
      </c>
      <c r="B237" s="31">
        <v>44121704</v>
      </c>
      <c r="C237" s="30">
        <v>29901</v>
      </c>
      <c r="D237" s="176" t="s">
        <v>59</v>
      </c>
      <c r="E237" s="52">
        <v>12</v>
      </c>
      <c r="F237" s="52" t="s">
        <v>60</v>
      </c>
      <c r="G237" s="201">
        <v>10000</v>
      </c>
      <c r="H237" s="36" t="s">
        <v>19</v>
      </c>
      <c r="I237" s="68" t="s">
        <v>339</v>
      </c>
    </row>
    <row r="238" spans="1:11" ht="30" x14ac:dyDescent="0.25">
      <c r="A238" s="30">
        <v>169</v>
      </c>
      <c r="B238" s="30">
        <v>44122118</v>
      </c>
      <c r="C238" s="30">
        <v>29901</v>
      </c>
      <c r="D238" s="28" t="s">
        <v>61</v>
      </c>
      <c r="E238" s="30">
        <f>85-68</f>
        <v>17</v>
      </c>
      <c r="F238" s="30" t="s">
        <v>53</v>
      </c>
      <c r="G238" s="201">
        <v>5000</v>
      </c>
      <c r="H238" s="32" t="s">
        <v>19</v>
      </c>
      <c r="I238" s="68" t="s">
        <v>339</v>
      </c>
    </row>
    <row r="239" spans="1:11" x14ac:dyDescent="0.25">
      <c r="A239" s="30">
        <v>169</v>
      </c>
      <c r="B239" s="30">
        <v>44121613</v>
      </c>
      <c r="C239" s="30">
        <v>29901</v>
      </c>
      <c r="D239" s="28" t="s">
        <v>62</v>
      </c>
      <c r="E239" s="30">
        <f>75-21</f>
        <v>54</v>
      </c>
      <c r="F239" s="30" t="s">
        <v>24</v>
      </c>
      <c r="G239" s="201">
        <v>5000</v>
      </c>
      <c r="H239" s="32" t="s">
        <v>19</v>
      </c>
      <c r="I239" s="68" t="s">
        <v>339</v>
      </c>
    </row>
    <row r="240" spans="1:11" x14ac:dyDescent="0.25">
      <c r="A240" s="30">
        <v>169</v>
      </c>
      <c r="B240" s="30">
        <v>44122107</v>
      </c>
      <c r="C240" s="30">
        <v>29901</v>
      </c>
      <c r="D240" s="28" t="s">
        <v>63</v>
      </c>
      <c r="E240" s="30">
        <f>40-10</f>
        <v>30</v>
      </c>
      <c r="F240" s="30" t="s">
        <v>53</v>
      </c>
      <c r="G240" s="201">
        <v>5000</v>
      </c>
      <c r="H240" s="32" t="s">
        <v>19</v>
      </c>
      <c r="I240" s="68" t="s">
        <v>339</v>
      </c>
    </row>
    <row r="241" spans="1:13" x14ac:dyDescent="0.25">
      <c r="A241" s="30">
        <v>169</v>
      </c>
      <c r="B241" s="30">
        <v>31201503</v>
      </c>
      <c r="C241" s="30">
        <v>29901</v>
      </c>
      <c r="D241" s="28" t="s">
        <v>64</v>
      </c>
      <c r="E241" s="30">
        <v>105</v>
      </c>
      <c r="F241" s="30" t="s">
        <v>24</v>
      </c>
      <c r="G241" s="201">
        <v>5000</v>
      </c>
      <c r="H241" s="32" t="s">
        <v>19</v>
      </c>
      <c r="I241" s="68" t="s">
        <v>339</v>
      </c>
    </row>
    <row r="242" spans="1:13" x14ac:dyDescent="0.25">
      <c r="A242" s="30">
        <v>169</v>
      </c>
      <c r="B242" s="30">
        <v>44121708</v>
      </c>
      <c r="C242" s="30">
        <v>29901</v>
      </c>
      <c r="D242" s="28" t="s">
        <v>66</v>
      </c>
      <c r="E242" s="30">
        <v>5</v>
      </c>
      <c r="F242" s="30" t="s">
        <v>24</v>
      </c>
      <c r="G242" s="201">
        <v>10000</v>
      </c>
      <c r="H242" s="32" t="s">
        <v>19</v>
      </c>
      <c r="I242" s="68" t="s">
        <v>339</v>
      </c>
    </row>
    <row r="243" spans="1:13" x14ac:dyDescent="0.25">
      <c r="A243" s="30">
        <v>169</v>
      </c>
      <c r="B243" s="30">
        <v>31201610</v>
      </c>
      <c r="C243" s="30">
        <v>29901</v>
      </c>
      <c r="D243" s="28" t="s">
        <v>67</v>
      </c>
      <c r="E243" s="30">
        <v>10</v>
      </c>
      <c r="F243" s="30" t="s">
        <v>24</v>
      </c>
      <c r="G243" s="201">
        <v>7000</v>
      </c>
      <c r="H243" s="32" t="s">
        <v>19</v>
      </c>
      <c r="I243" s="68" t="s">
        <v>339</v>
      </c>
    </row>
    <row r="244" spans="1:13" x14ac:dyDescent="0.25">
      <c r="A244" s="30">
        <v>169</v>
      </c>
      <c r="B244" s="30">
        <v>44121804</v>
      </c>
      <c r="C244" s="30">
        <v>29901</v>
      </c>
      <c r="D244" s="28" t="s">
        <v>68</v>
      </c>
      <c r="E244" s="30">
        <v>50</v>
      </c>
      <c r="F244" s="30" t="s">
        <v>53</v>
      </c>
      <c r="G244" s="201">
        <v>7000</v>
      </c>
      <c r="H244" s="32" t="s">
        <v>19</v>
      </c>
      <c r="I244" s="68" t="s">
        <v>339</v>
      </c>
    </row>
    <row r="245" spans="1:13" x14ac:dyDescent="0.25">
      <c r="A245" s="30">
        <v>169</v>
      </c>
      <c r="B245" s="30">
        <v>44121705</v>
      </c>
      <c r="C245" s="30">
        <v>29901</v>
      </c>
      <c r="D245" s="28" t="s">
        <v>69</v>
      </c>
      <c r="E245" s="30">
        <v>20</v>
      </c>
      <c r="F245" s="30" t="s">
        <v>24</v>
      </c>
      <c r="G245" s="201">
        <v>7000</v>
      </c>
      <c r="H245" s="32" t="s">
        <v>19</v>
      </c>
      <c r="I245" s="68" t="s">
        <v>339</v>
      </c>
    </row>
    <row r="246" spans="1:13" x14ac:dyDescent="0.25">
      <c r="A246" s="30">
        <v>169</v>
      </c>
      <c r="B246" s="30">
        <v>55121614</v>
      </c>
      <c r="C246" s="30">
        <v>29901</v>
      </c>
      <c r="D246" s="28" t="s">
        <v>71</v>
      </c>
      <c r="E246" s="30">
        <f>125-125</f>
        <v>0</v>
      </c>
      <c r="F246" s="30" t="s">
        <v>24</v>
      </c>
      <c r="G246" s="201">
        <v>7000</v>
      </c>
      <c r="H246" s="32" t="s">
        <v>19</v>
      </c>
      <c r="I246" s="68" t="s">
        <v>339</v>
      </c>
    </row>
    <row r="247" spans="1:13" x14ac:dyDescent="0.25">
      <c r="A247" s="30">
        <v>169</v>
      </c>
      <c r="B247" s="30">
        <v>55121616</v>
      </c>
      <c r="C247" s="30">
        <v>29901</v>
      </c>
      <c r="D247" s="28" t="s">
        <v>72</v>
      </c>
      <c r="E247" s="30">
        <f>130-24</f>
        <v>106</v>
      </c>
      <c r="F247" s="30" t="s">
        <v>73</v>
      </c>
      <c r="G247" s="201">
        <f>37000-7000</f>
        <v>30000</v>
      </c>
      <c r="H247" s="32" t="s">
        <v>19</v>
      </c>
      <c r="I247" s="68" t="s">
        <v>339</v>
      </c>
    </row>
    <row r="248" spans="1:13" x14ac:dyDescent="0.25">
      <c r="A248" s="30">
        <v>169</v>
      </c>
      <c r="B248" s="30">
        <v>44121802</v>
      </c>
      <c r="C248" s="30">
        <v>29901</v>
      </c>
      <c r="D248" s="28" t="s">
        <v>74</v>
      </c>
      <c r="E248" s="30">
        <v>25</v>
      </c>
      <c r="F248" s="30" t="s">
        <v>24</v>
      </c>
      <c r="G248" s="201">
        <v>20000</v>
      </c>
      <c r="H248" s="32" t="s">
        <v>19</v>
      </c>
      <c r="I248" s="68" t="s">
        <v>339</v>
      </c>
    </row>
    <row r="249" spans="1:13" x14ac:dyDescent="0.25">
      <c r="A249" s="30">
        <v>169</v>
      </c>
      <c r="B249" s="30">
        <v>31201505</v>
      </c>
      <c r="C249" s="30">
        <v>29901</v>
      </c>
      <c r="D249" s="28" t="s">
        <v>75</v>
      </c>
      <c r="E249" s="30">
        <v>15</v>
      </c>
      <c r="F249" s="30" t="s">
        <v>24</v>
      </c>
      <c r="G249" s="201">
        <v>20000</v>
      </c>
      <c r="H249" s="32" t="s">
        <v>19</v>
      </c>
      <c r="I249" s="68" t="s">
        <v>338</v>
      </c>
    </row>
    <row r="250" spans="1:13" x14ac:dyDescent="0.25">
      <c r="A250" s="30">
        <v>169</v>
      </c>
      <c r="B250" s="30">
        <v>44121613</v>
      </c>
      <c r="C250" s="30">
        <v>29901</v>
      </c>
      <c r="D250" s="28" t="s">
        <v>62</v>
      </c>
      <c r="E250" s="30">
        <v>50</v>
      </c>
      <c r="F250" s="30" t="s">
        <v>76</v>
      </c>
      <c r="G250" s="201">
        <v>25000</v>
      </c>
      <c r="H250" s="32" t="s">
        <v>19</v>
      </c>
      <c r="I250" s="68" t="s">
        <v>338</v>
      </c>
    </row>
    <row r="251" spans="1:13" ht="45" x14ac:dyDescent="0.25">
      <c r="A251" s="30">
        <v>169</v>
      </c>
      <c r="B251" s="31">
        <v>44121704</v>
      </c>
      <c r="C251" s="30">
        <v>29901</v>
      </c>
      <c r="D251" s="28" t="s">
        <v>59</v>
      </c>
      <c r="E251" s="30">
        <v>20</v>
      </c>
      <c r="F251" s="30" t="s">
        <v>53</v>
      </c>
      <c r="G251" s="201">
        <v>30000</v>
      </c>
      <c r="H251" s="32" t="s">
        <v>19</v>
      </c>
      <c r="I251" s="68" t="s">
        <v>338</v>
      </c>
    </row>
    <row r="252" spans="1:13" x14ac:dyDescent="0.25">
      <c r="A252" s="30">
        <v>169</v>
      </c>
      <c r="B252" s="30">
        <v>44121708</v>
      </c>
      <c r="C252" s="30">
        <v>29901</v>
      </c>
      <c r="D252" s="28" t="s">
        <v>66</v>
      </c>
      <c r="E252" s="30">
        <f>5-4</f>
        <v>1</v>
      </c>
      <c r="F252" s="30" t="s">
        <v>53</v>
      </c>
      <c r="G252" s="201">
        <v>7000</v>
      </c>
      <c r="H252" s="32" t="s">
        <v>19</v>
      </c>
      <c r="I252" s="68" t="s">
        <v>338</v>
      </c>
    </row>
    <row r="253" spans="1:13" ht="30" x14ac:dyDescent="0.25">
      <c r="A253" s="30">
        <v>169</v>
      </c>
      <c r="B253" s="31">
        <v>44122104</v>
      </c>
      <c r="C253" s="30">
        <v>29901</v>
      </c>
      <c r="D253" s="28" t="s">
        <v>77</v>
      </c>
      <c r="E253" s="30">
        <f>600-278</f>
        <v>322</v>
      </c>
      <c r="F253" s="30" t="s">
        <v>76</v>
      </c>
      <c r="G253" s="201">
        <f>28000-13000</f>
        <v>15000</v>
      </c>
      <c r="H253" s="32" t="s">
        <v>19</v>
      </c>
      <c r="I253" s="68" t="s">
        <v>338</v>
      </c>
    </row>
    <row r="254" spans="1:13" s="189" customFormat="1" x14ac:dyDescent="0.25">
      <c r="A254" s="30">
        <v>169</v>
      </c>
      <c r="B254" s="30">
        <v>44122106</v>
      </c>
      <c r="C254" s="30">
        <v>29901</v>
      </c>
      <c r="D254" s="28" t="s">
        <v>78</v>
      </c>
      <c r="E254" s="30">
        <f>15-5</f>
        <v>10</v>
      </c>
      <c r="F254" s="30" t="s">
        <v>79</v>
      </c>
      <c r="G254" s="201">
        <f>15000-10000</f>
        <v>5000</v>
      </c>
      <c r="H254" s="32" t="s">
        <v>19</v>
      </c>
      <c r="I254" s="68" t="s">
        <v>338</v>
      </c>
      <c r="J254" s="39"/>
      <c r="L254" s="39"/>
      <c r="M254" s="39"/>
    </row>
    <row r="255" spans="1:13" s="189" customFormat="1" x14ac:dyDescent="0.25">
      <c r="A255" s="30">
        <v>169</v>
      </c>
      <c r="B255" s="30">
        <v>44122107</v>
      </c>
      <c r="C255" s="30">
        <v>29901</v>
      </c>
      <c r="D255" s="28" t="s">
        <v>63</v>
      </c>
      <c r="E255" s="30">
        <v>2</v>
      </c>
      <c r="F255" s="30" t="s">
        <v>53</v>
      </c>
      <c r="G255" s="201">
        <f>25000-24000</f>
        <v>1000</v>
      </c>
      <c r="H255" s="32" t="s">
        <v>19</v>
      </c>
      <c r="I255" s="68" t="s">
        <v>338</v>
      </c>
      <c r="J255" s="39"/>
      <c r="L255" s="39"/>
      <c r="M255" s="39"/>
    </row>
    <row r="256" spans="1:13" s="189" customFormat="1" x14ac:dyDescent="0.25">
      <c r="A256" s="30">
        <v>169</v>
      </c>
      <c r="B256" s="30">
        <v>55121614</v>
      </c>
      <c r="C256" s="30">
        <v>29901</v>
      </c>
      <c r="D256" s="28" t="s">
        <v>71</v>
      </c>
      <c r="E256" s="30">
        <f>200-200</f>
        <v>0</v>
      </c>
      <c r="F256" s="30" t="s">
        <v>24</v>
      </c>
      <c r="G256" s="201">
        <v>2000</v>
      </c>
      <c r="H256" s="32" t="s">
        <v>19</v>
      </c>
      <c r="I256" s="68" t="s">
        <v>338</v>
      </c>
      <c r="J256" s="39"/>
      <c r="L256" s="39"/>
      <c r="M256" s="39"/>
    </row>
    <row r="257" spans="1:13" s="189" customFormat="1" x14ac:dyDescent="0.25">
      <c r="A257" s="30">
        <v>169</v>
      </c>
      <c r="B257" s="30">
        <v>44122104</v>
      </c>
      <c r="C257" s="30">
        <v>29901</v>
      </c>
      <c r="D257" s="28" t="s">
        <v>81</v>
      </c>
      <c r="E257" s="30">
        <f>50-29</f>
        <v>21</v>
      </c>
      <c r="F257" s="30" t="s">
        <v>53</v>
      </c>
      <c r="G257" s="201">
        <f>12000-7000</f>
        <v>5000</v>
      </c>
      <c r="H257" s="32" t="s">
        <v>19</v>
      </c>
      <c r="I257" s="68" t="s">
        <v>339</v>
      </c>
      <c r="J257" s="39"/>
      <c r="L257" s="39"/>
      <c r="M257" s="39"/>
    </row>
    <row r="258" spans="1:13" s="189" customFormat="1" x14ac:dyDescent="0.25">
      <c r="A258" s="30">
        <v>169</v>
      </c>
      <c r="B258" s="30">
        <v>44121705</v>
      </c>
      <c r="C258" s="30">
        <v>29901</v>
      </c>
      <c r="D258" s="28" t="s">
        <v>69</v>
      </c>
      <c r="E258" s="30">
        <f>30-24</f>
        <v>6</v>
      </c>
      <c r="F258" s="30" t="s">
        <v>24</v>
      </c>
      <c r="G258" s="212">
        <f>10000-8000</f>
        <v>2000</v>
      </c>
      <c r="H258" s="32" t="s">
        <v>19</v>
      </c>
      <c r="I258" s="68" t="s">
        <v>339</v>
      </c>
      <c r="J258" s="39"/>
      <c r="L258" s="39"/>
      <c r="M258" s="39"/>
    </row>
    <row r="259" spans="1:13" s="189" customFormat="1" x14ac:dyDescent="0.25">
      <c r="A259" s="30">
        <v>169</v>
      </c>
      <c r="B259" s="30">
        <v>44121619</v>
      </c>
      <c r="C259" s="30">
        <v>29901</v>
      </c>
      <c r="D259" s="28" t="s">
        <v>221</v>
      </c>
      <c r="E259" s="30">
        <v>7</v>
      </c>
      <c r="F259" s="30" t="s">
        <v>24</v>
      </c>
      <c r="G259" s="212">
        <v>11800</v>
      </c>
      <c r="H259" s="32" t="s">
        <v>19</v>
      </c>
      <c r="I259" s="68" t="s">
        <v>339</v>
      </c>
      <c r="J259" s="39"/>
      <c r="L259" s="39"/>
      <c r="M259" s="39"/>
    </row>
    <row r="260" spans="1:13" s="189" customFormat="1" x14ac:dyDescent="0.25">
      <c r="A260" s="30">
        <v>169</v>
      </c>
      <c r="B260" s="30">
        <v>31201610</v>
      </c>
      <c r="C260" s="30">
        <v>29901</v>
      </c>
      <c r="D260" s="28" t="s">
        <v>222</v>
      </c>
      <c r="E260" s="30">
        <v>14</v>
      </c>
      <c r="F260" s="30" t="s">
        <v>24</v>
      </c>
      <c r="G260" s="212">
        <v>2450</v>
      </c>
      <c r="H260" s="32" t="s">
        <v>19</v>
      </c>
      <c r="I260" s="68" t="s">
        <v>339</v>
      </c>
      <c r="J260" s="39"/>
      <c r="L260" s="39"/>
      <c r="M260" s="39"/>
    </row>
    <row r="261" spans="1:13" s="189" customFormat="1" ht="30" x14ac:dyDescent="0.25">
      <c r="A261" s="30">
        <v>169</v>
      </c>
      <c r="B261" s="30">
        <v>44122118</v>
      </c>
      <c r="C261" s="30">
        <v>29901</v>
      </c>
      <c r="D261" s="28" t="s">
        <v>223</v>
      </c>
      <c r="E261" s="30">
        <v>25</v>
      </c>
      <c r="F261" s="30" t="s">
        <v>60</v>
      </c>
      <c r="G261" s="212">
        <v>15000</v>
      </c>
      <c r="H261" s="32" t="s">
        <v>19</v>
      </c>
      <c r="I261" s="68" t="s">
        <v>339</v>
      </c>
      <c r="J261" s="39"/>
      <c r="L261" s="39"/>
      <c r="M261" s="39"/>
    </row>
    <row r="262" spans="1:13" s="189" customFormat="1" x14ac:dyDescent="0.25">
      <c r="A262" s="30">
        <v>169</v>
      </c>
      <c r="B262" s="30">
        <v>44121618</v>
      </c>
      <c r="C262" s="30">
        <v>29901</v>
      </c>
      <c r="D262" s="28" t="s">
        <v>105</v>
      </c>
      <c r="E262" s="30">
        <v>28</v>
      </c>
      <c r="F262" s="30" t="s">
        <v>24</v>
      </c>
      <c r="G262" s="212">
        <v>15000</v>
      </c>
      <c r="H262" s="32" t="s">
        <v>19</v>
      </c>
      <c r="I262" s="68" t="s">
        <v>339</v>
      </c>
      <c r="J262" s="39"/>
      <c r="L262" s="39"/>
      <c r="M262" s="39"/>
    </row>
    <row r="263" spans="1:13" s="189" customFormat="1" x14ac:dyDescent="0.25">
      <c r="A263" s="30">
        <v>169</v>
      </c>
      <c r="B263" s="30">
        <v>44121701</v>
      </c>
      <c r="C263" s="30">
        <v>29901</v>
      </c>
      <c r="D263" s="28" t="s">
        <v>224</v>
      </c>
      <c r="E263" s="30">
        <v>4</v>
      </c>
      <c r="F263" s="30" t="s">
        <v>53</v>
      </c>
      <c r="G263" s="212">
        <v>4250</v>
      </c>
      <c r="H263" s="32" t="s">
        <v>19</v>
      </c>
      <c r="I263" s="68" t="s">
        <v>339</v>
      </c>
      <c r="J263" s="39"/>
      <c r="L263" s="39"/>
      <c r="M263" s="39"/>
    </row>
    <row r="264" spans="1:13" s="189" customFormat="1" x14ac:dyDescent="0.25">
      <c r="A264" s="30">
        <v>169</v>
      </c>
      <c r="B264" s="30">
        <v>44121701</v>
      </c>
      <c r="C264" s="30">
        <v>29901</v>
      </c>
      <c r="D264" s="28" t="s">
        <v>225</v>
      </c>
      <c r="E264" s="30">
        <v>1</v>
      </c>
      <c r="F264" s="30" t="s">
        <v>53</v>
      </c>
      <c r="G264" s="212">
        <v>1500</v>
      </c>
      <c r="H264" s="32" t="s">
        <v>19</v>
      </c>
      <c r="I264" s="68" t="s">
        <v>339</v>
      </c>
      <c r="J264" s="39"/>
      <c r="L264" s="39"/>
      <c r="M264" s="39"/>
    </row>
    <row r="265" spans="1:13" s="189" customFormat="1" ht="45" x14ac:dyDescent="0.25">
      <c r="A265" s="30">
        <v>169</v>
      </c>
      <c r="B265" s="30">
        <v>44102402</v>
      </c>
      <c r="C265" s="30">
        <v>29901</v>
      </c>
      <c r="D265" s="28" t="s">
        <v>485</v>
      </c>
      <c r="E265" s="30">
        <v>3</v>
      </c>
      <c r="F265" s="30" t="s">
        <v>24</v>
      </c>
      <c r="G265" s="212">
        <v>36000</v>
      </c>
      <c r="H265" s="32" t="s">
        <v>19</v>
      </c>
      <c r="I265" s="68" t="s">
        <v>339</v>
      </c>
      <c r="J265" s="39"/>
      <c r="L265" s="39"/>
      <c r="M265" s="39"/>
    </row>
    <row r="266" spans="1:13" s="189" customFormat="1" ht="30" x14ac:dyDescent="0.25">
      <c r="A266" s="47">
        <v>169</v>
      </c>
      <c r="B266" s="47"/>
      <c r="C266" s="206">
        <v>29902</v>
      </c>
      <c r="D266" s="199" t="s">
        <v>116</v>
      </c>
      <c r="E266" s="47"/>
      <c r="F266" s="47"/>
      <c r="G266" s="213">
        <f>SUM(G267:G271)</f>
        <v>2008948</v>
      </c>
      <c r="H266" s="48" t="s">
        <v>19</v>
      </c>
      <c r="I266" s="47"/>
      <c r="J266" s="44">
        <v>1933167</v>
      </c>
      <c r="L266" s="39"/>
      <c r="M266" s="39"/>
    </row>
    <row r="267" spans="1:13" s="189" customFormat="1" x14ac:dyDescent="0.25">
      <c r="A267" s="30">
        <v>169</v>
      </c>
      <c r="B267" s="30">
        <v>46182001</v>
      </c>
      <c r="C267" s="30">
        <v>29902</v>
      </c>
      <c r="D267" s="138" t="s">
        <v>138</v>
      </c>
      <c r="E267" s="30">
        <v>200</v>
      </c>
      <c r="F267" s="30" t="s">
        <v>24</v>
      </c>
      <c r="G267" s="212">
        <v>500000</v>
      </c>
      <c r="H267" s="37">
        <v>1</v>
      </c>
      <c r="I267" s="68" t="s">
        <v>339</v>
      </c>
      <c r="J267" s="39"/>
      <c r="L267" s="39"/>
      <c r="M267" s="39"/>
    </row>
    <row r="268" spans="1:13" s="189" customFormat="1" x14ac:dyDescent="0.25">
      <c r="A268" s="30">
        <v>169</v>
      </c>
      <c r="B268" s="30">
        <v>46181702</v>
      </c>
      <c r="C268" s="30">
        <v>29902</v>
      </c>
      <c r="D268" s="138" t="s">
        <v>139</v>
      </c>
      <c r="E268" s="30">
        <v>100</v>
      </c>
      <c r="F268" s="30" t="s">
        <v>24</v>
      </c>
      <c r="G268" s="212">
        <v>500000</v>
      </c>
      <c r="H268" s="37">
        <v>1</v>
      </c>
      <c r="I268" s="68" t="s">
        <v>339</v>
      </c>
      <c r="J268" s="39"/>
      <c r="L268" s="39"/>
      <c r="M268" s="39"/>
    </row>
    <row r="269" spans="1:13" s="189" customFormat="1" x14ac:dyDescent="0.25">
      <c r="A269" s="30">
        <v>169</v>
      </c>
      <c r="B269" s="30">
        <v>46181541</v>
      </c>
      <c r="C269" s="30">
        <v>29902</v>
      </c>
      <c r="D269" s="138" t="s">
        <v>140</v>
      </c>
      <c r="E269" s="30">
        <v>15</v>
      </c>
      <c r="F269" s="30" t="s">
        <v>53</v>
      </c>
      <c r="G269" s="212">
        <v>500000</v>
      </c>
      <c r="H269" s="37">
        <v>1</v>
      </c>
      <c r="I269" s="68" t="s">
        <v>339</v>
      </c>
      <c r="J269" s="39"/>
      <c r="L269" s="39"/>
      <c r="M269" s="39"/>
    </row>
    <row r="270" spans="1:13" x14ac:dyDescent="0.25">
      <c r="A270" s="53">
        <v>169</v>
      </c>
      <c r="B270" s="30" t="s">
        <v>227</v>
      </c>
      <c r="C270" s="30">
        <v>29902</v>
      </c>
      <c r="D270" s="28" t="s">
        <v>117</v>
      </c>
      <c r="E270" s="30">
        <v>30</v>
      </c>
      <c r="F270" s="30" t="s">
        <v>220</v>
      </c>
      <c r="G270" s="212">
        <v>280948</v>
      </c>
      <c r="H270" s="35" t="s">
        <v>19</v>
      </c>
      <c r="I270" s="68" t="s">
        <v>339</v>
      </c>
    </row>
    <row r="271" spans="1:13" x14ac:dyDescent="0.25">
      <c r="A271" s="53">
        <v>169</v>
      </c>
      <c r="B271" s="30" t="s">
        <v>227</v>
      </c>
      <c r="C271" s="30">
        <v>29902</v>
      </c>
      <c r="D271" s="28" t="s">
        <v>228</v>
      </c>
      <c r="E271" s="30">
        <v>50</v>
      </c>
      <c r="F271" s="30" t="s">
        <v>220</v>
      </c>
      <c r="G271" s="212">
        <v>228000</v>
      </c>
      <c r="H271" s="35" t="s">
        <v>19</v>
      </c>
      <c r="I271" s="68" t="s">
        <v>339</v>
      </c>
    </row>
    <row r="272" spans="1:13" ht="30" x14ac:dyDescent="0.25">
      <c r="A272" s="47">
        <v>169</v>
      </c>
      <c r="B272" s="47"/>
      <c r="C272" s="206">
        <v>29903</v>
      </c>
      <c r="D272" s="199" t="s">
        <v>82</v>
      </c>
      <c r="E272" s="47"/>
      <c r="F272" s="47"/>
      <c r="G272" s="209">
        <f>SUM(G273:G299)</f>
        <v>1558800</v>
      </c>
      <c r="H272" s="48" t="s">
        <v>19</v>
      </c>
      <c r="I272" s="47"/>
      <c r="J272" s="44">
        <v>1500000</v>
      </c>
    </row>
    <row r="273" spans="1:12" ht="30" x14ac:dyDescent="0.25">
      <c r="A273" s="30">
        <v>169</v>
      </c>
      <c r="B273" s="30">
        <v>14111507</v>
      </c>
      <c r="C273" s="30">
        <v>29903</v>
      </c>
      <c r="D273" s="28" t="s">
        <v>83</v>
      </c>
      <c r="E273" s="30">
        <v>100</v>
      </c>
      <c r="F273" s="30" t="s">
        <v>84</v>
      </c>
      <c r="G273" s="204">
        <v>200000</v>
      </c>
      <c r="H273" s="32" t="s">
        <v>19</v>
      </c>
      <c r="I273" s="68" t="s">
        <v>337</v>
      </c>
      <c r="L273" s="39">
        <f>SUM(L274:L299)</f>
        <v>815408</v>
      </c>
    </row>
    <row r="274" spans="1:12" x14ac:dyDescent="0.25">
      <c r="A274" s="30">
        <v>169</v>
      </c>
      <c r="B274" s="30">
        <v>44122017</v>
      </c>
      <c r="C274" s="30">
        <v>29903</v>
      </c>
      <c r="D274" s="28" t="s">
        <v>85</v>
      </c>
      <c r="E274" s="30">
        <v>5</v>
      </c>
      <c r="F274" s="30" t="s">
        <v>60</v>
      </c>
      <c r="G274" s="204">
        <f>30000-20842</f>
        <v>9158</v>
      </c>
      <c r="H274" s="32" t="s">
        <v>19</v>
      </c>
      <c r="I274" s="68" t="s">
        <v>337</v>
      </c>
    </row>
    <row r="275" spans="1:12" x14ac:dyDescent="0.25">
      <c r="A275" s="30">
        <v>169</v>
      </c>
      <c r="B275" s="30">
        <v>44112011</v>
      </c>
      <c r="C275" s="30">
        <v>29903</v>
      </c>
      <c r="D275" s="28" t="s">
        <v>86</v>
      </c>
      <c r="E275" s="30">
        <v>20</v>
      </c>
      <c r="F275" s="30" t="s">
        <v>60</v>
      </c>
      <c r="G275" s="204">
        <v>53800</v>
      </c>
      <c r="H275" s="32" t="s">
        <v>19</v>
      </c>
      <c r="I275" s="68" t="s">
        <v>337</v>
      </c>
      <c r="L275" s="39">
        <v>50000</v>
      </c>
    </row>
    <row r="276" spans="1:12" x14ac:dyDescent="0.25">
      <c r="A276" s="30">
        <v>169</v>
      </c>
      <c r="B276" s="30">
        <v>44121507</v>
      </c>
      <c r="C276" s="30">
        <v>29903</v>
      </c>
      <c r="D276" s="28" t="s">
        <v>87</v>
      </c>
      <c r="E276" s="30">
        <v>12</v>
      </c>
      <c r="F276" s="30" t="s">
        <v>88</v>
      </c>
      <c r="G276" s="204">
        <v>10000</v>
      </c>
      <c r="H276" s="32" t="s">
        <v>19</v>
      </c>
      <c r="I276" s="68" t="s">
        <v>337</v>
      </c>
    </row>
    <row r="277" spans="1:12" x14ac:dyDescent="0.25">
      <c r="A277" s="30">
        <v>169</v>
      </c>
      <c r="B277" s="30">
        <v>44121506</v>
      </c>
      <c r="C277" s="30">
        <v>29903</v>
      </c>
      <c r="D277" s="28" t="s">
        <v>89</v>
      </c>
      <c r="E277" s="30">
        <v>25</v>
      </c>
      <c r="F277" s="30" t="s">
        <v>24</v>
      </c>
      <c r="G277" s="204">
        <v>10000</v>
      </c>
      <c r="H277" s="32" t="s">
        <v>19</v>
      </c>
      <c r="I277" s="68" t="s">
        <v>337</v>
      </c>
    </row>
    <row r="278" spans="1:12" x14ac:dyDescent="0.25">
      <c r="A278" s="30">
        <v>169</v>
      </c>
      <c r="B278" s="30">
        <v>44122011</v>
      </c>
      <c r="C278" s="30">
        <v>29903</v>
      </c>
      <c r="D278" s="28" t="s">
        <v>90</v>
      </c>
      <c r="E278" s="30">
        <v>24</v>
      </c>
      <c r="F278" s="30" t="s">
        <v>24</v>
      </c>
      <c r="G278" s="204">
        <v>12000</v>
      </c>
      <c r="H278" s="32" t="s">
        <v>19</v>
      </c>
      <c r="I278" s="68" t="s">
        <v>337</v>
      </c>
    </row>
    <row r="279" spans="1:12" x14ac:dyDescent="0.25">
      <c r="A279" s="30">
        <v>169</v>
      </c>
      <c r="B279" s="30">
        <v>44112005</v>
      </c>
      <c r="C279" s="30">
        <v>29903</v>
      </c>
      <c r="D279" s="28" t="s">
        <v>91</v>
      </c>
      <c r="E279" s="30">
        <v>55</v>
      </c>
      <c r="F279" s="30" t="s">
        <v>24</v>
      </c>
      <c r="G279" s="204">
        <v>40000</v>
      </c>
      <c r="H279" s="32" t="s">
        <v>19</v>
      </c>
      <c r="I279" s="68" t="s">
        <v>337</v>
      </c>
    </row>
    <row r="280" spans="1:12" x14ac:dyDescent="0.25">
      <c r="A280" s="30">
        <v>169</v>
      </c>
      <c r="B280" s="30">
        <v>14111514</v>
      </c>
      <c r="C280" s="30">
        <v>29903</v>
      </c>
      <c r="D280" s="28" t="s">
        <v>92</v>
      </c>
      <c r="E280" s="30">
        <v>65</v>
      </c>
      <c r="F280" s="30" t="s">
        <v>24</v>
      </c>
      <c r="G280" s="204">
        <v>40500</v>
      </c>
      <c r="H280" s="32" t="s">
        <v>19</v>
      </c>
      <c r="I280" s="68" t="s">
        <v>337</v>
      </c>
    </row>
    <row r="281" spans="1:12" x14ac:dyDescent="0.25">
      <c r="A281" s="30">
        <v>169</v>
      </c>
      <c r="B281" s="30">
        <v>14111610</v>
      </c>
      <c r="C281" s="30">
        <v>29903</v>
      </c>
      <c r="D281" s="28" t="s">
        <v>93</v>
      </c>
      <c r="E281" s="30">
        <v>23</v>
      </c>
      <c r="F281" s="30" t="s">
        <v>88</v>
      </c>
      <c r="G281" s="204">
        <v>8000</v>
      </c>
      <c r="H281" s="32" t="s">
        <v>19</v>
      </c>
      <c r="I281" s="68" t="s">
        <v>337</v>
      </c>
    </row>
    <row r="282" spans="1:12" x14ac:dyDescent="0.25">
      <c r="A282" s="30">
        <v>169</v>
      </c>
      <c r="B282" s="30">
        <v>44112011</v>
      </c>
      <c r="C282" s="30">
        <v>29903</v>
      </c>
      <c r="D282" s="28" t="s">
        <v>86</v>
      </c>
      <c r="E282" s="30">
        <v>64</v>
      </c>
      <c r="F282" s="30" t="s">
        <v>53</v>
      </c>
      <c r="G282" s="201">
        <v>50000</v>
      </c>
      <c r="H282" s="32" t="s">
        <v>19</v>
      </c>
      <c r="I282" s="68" t="s">
        <v>339</v>
      </c>
    </row>
    <row r="283" spans="1:12" x14ac:dyDescent="0.25">
      <c r="A283" s="30">
        <v>169</v>
      </c>
      <c r="B283" s="30">
        <v>44121507</v>
      </c>
      <c r="C283" s="30">
        <v>29903</v>
      </c>
      <c r="D283" s="28" t="s">
        <v>87</v>
      </c>
      <c r="E283" s="30">
        <f>117-26</f>
        <v>91</v>
      </c>
      <c r="F283" s="30" t="s">
        <v>53</v>
      </c>
      <c r="G283" s="201">
        <v>20000</v>
      </c>
      <c r="H283" s="32" t="s">
        <v>19</v>
      </c>
      <c r="I283" s="68" t="s">
        <v>339</v>
      </c>
      <c r="L283" s="39">
        <v>100000</v>
      </c>
    </row>
    <row r="284" spans="1:12" x14ac:dyDescent="0.25">
      <c r="A284" s="30">
        <v>169</v>
      </c>
      <c r="B284" s="30">
        <v>44122010</v>
      </c>
      <c r="C284" s="30">
        <v>29903</v>
      </c>
      <c r="D284" s="28" t="s">
        <v>94</v>
      </c>
      <c r="E284" s="30">
        <v>87</v>
      </c>
      <c r="F284" s="30" t="s">
        <v>53</v>
      </c>
      <c r="G284" s="201">
        <v>20000</v>
      </c>
      <c r="H284" s="32" t="s">
        <v>19</v>
      </c>
      <c r="I284" s="68" t="s">
        <v>339</v>
      </c>
      <c r="L284" s="39">
        <v>85000</v>
      </c>
    </row>
    <row r="285" spans="1:12" x14ac:dyDescent="0.25">
      <c r="A285" s="30">
        <v>169</v>
      </c>
      <c r="B285" s="30">
        <v>44122101</v>
      </c>
      <c r="C285" s="30">
        <v>29903</v>
      </c>
      <c r="D285" s="28" t="s">
        <v>95</v>
      </c>
      <c r="E285" s="30">
        <v>68</v>
      </c>
      <c r="F285" s="30" t="s">
        <v>24</v>
      </c>
      <c r="G285" s="201">
        <v>25280</v>
      </c>
      <c r="H285" s="32" t="s">
        <v>19</v>
      </c>
      <c r="I285" s="68" t="s">
        <v>339</v>
      </c>
    </row>
    <row r="286" spans="1:12" x14ac:dyDescent="0.25">
      <c r="A286" s="30">
        <v>169</v>
      </c>
      <c r="B286" s="30">
        <v>44121506</v>
      </c>
      <c r="C286" s="30">
        <v>29903</v>
      </c>
      <c r="D286" s="28" t="s">
        <v>89</v>
      </c>
      <c r="E286" s="30">
        <v>5</v>
      </c>
      <c r="F286" s="30" t="s">
        <v>53</v>
      </c>
      <c r="G286" s="201">
        <v>10000</v>
      </c>
      <c r="H286" s="32" t="s">
        <v>19</v>
      </c>
      <c r="I286" s="68" t="s">
        <v>339</v>
      </c>
    </row>
    <row r="287" spans="1:12" x14ac:dyDescent="0.25">
      <c r="A287" s="30">
        <v>169</v>
      </c>
      <c r="B287" s="30">
        <v>14111514</v>
      </c>
      <c r="C287" s="30">
        <v>29903</v>
      </c>
      <c r="D287" s="28" t="s">
        <v>92</v>
      </c>
      <c r="E287" s="30">
        <v>120</v>
      </c>
      <c r="F287" s="30" t="s">
        <v>24</v>
      </c>
      <c r="G287" s="201">
        <f>149000-140000</f>
        <v>9000</v>
      </c>
      <c r="H287" s="32" t="s">
        <v>19</v>
      </c>
      <c r="I287" s="68" t="s">
        <v>339</v>
      </c>
      <c r="L287" s="39">
        <v>140000</v>
      </c>
    </row>
    <row r="288" spans="1:12" x14ac:dyDescent="0.25">
      <c r="A288" s="30">
        <v>169</v>
      </c>
      <c r="B288" s="30">
        <v>14111514</v>
      </c>
      <c r="C288" s="30">
        <v>29903</v>
      </c>
      <c r="D288" s="28" t="s">
        <v>92</v>
      </c>
      <c r="E288" s="30">
        <v>54</v>
      </c>
      <c r="F288" s="30" t="s">
        <v>76</v>
      </c>
      <c r="G288" s="201">
        <v>5000</v>
      </c>
      <c r="H288" s="32" t="s">
        <v>19</v>
      </c>
      <c r="I288" s="68" t="s">
        <v>338</v>
      </c>
      <c r="L288" s="39">
        <v>97000</v>
      </c>
    </row>
    <row r="289" spans="1:12" x14ac:dyDescent="0.25">
      <c r="A289" s="30">
        <v>169</v>
      </c>
      <c r="B289" s="30">
        <v>14111519</v>
      </c>
      <c r="C289" s="30">
        <v>29903</v>
      </c>
      <c r="D289" s="28" t="s">
        <v>96</v>
      </c>
      <c r="E289" s="30">
        <v>10</v>
      </c>
      <c r="F289" s="30" t="s">
        <v>73</v>
      </c>
      <c r="G289" s="201">
        <f>59400-50000</f>
        <v>9400</v>
      </c>
      <c r="H289" s="32" t="s">
        <v>19</v>
      </c>
      <c r="I289" s="68" t="s">
        <v>338</v>
      </c>
      <c r="L289" s="39">
        <v>50000</v>
      </c>
    </row>
    <row r="290" spans="1:12" x14ac:dyDescent="0.25">
      <c r="A290" s="30">
        <v>169</v>
      </c>
      <c r="B290" s="30">
        <v>14111610</v>
      </c>
      <c r="C290" s="30">
        <v>29903</v>
      </c>
      <c r="D290" s="28" t="s">
        <v>93</v>
      </c>
      <c r="E290" s="30">
        <v>25</v>
      </c>
      <c r="F290" s="30" t="s">
        <v>97</v>
      </c>
      <c r="G290" s="201">
        <f>35316-28408</f>
        <v>6908</v>
      </c>
      <c r="H290" s="32" t="s">
        <v>19</v>
      </c>
      <c r="I290" s="68" t="s">
        <v>338</v>
      </c>
      <c r="L290" s="39">
        <v>28408</v>
      </c>
    </row>
    <row r="291" spans="1:12" x14ac:dyDescent="0.25">
      <c r="A291" s="30">
        <v>169</v>
      </c>
      <c r="B291" s="30">
        <v>44112005</v>
      </c>
      <c r="C291" s="30">
        <v>29903</v>
      </c>
      <c r="D291" s="28" t="s">
        <v>91</v>
      </c>
      <c r="E291" s="30">
        <v>40</v>
      </c>
      <c r="F291" s="30" t="s">
        <v>76</v>
      </c>
      <c r="G291" s="201">
        <v>25000</v>
      </c>
      <c r="H291" s="32" t="s">
        <v>19</v>
      </c>
      <c r="I291" s="68" t="s">
        <v>338</v>
      </c>
    </row>
    <row r="292" spans="1:12" x14ac:dyDescent="0.25">
      <c r="A292" s="30">
        <v>169</v>
      </c>
      <c r="B292" s="30">
        <v>44112011</v>
      </c>
      <c r="C292" s="30">
        <v>29903</v>
      </c>
      <c r="D292" s="28" t="s">
        <v>86</v>
      </c>
      <c r="E292" s="30">
        <v>115</v>
      </c>
      <c r="F292" s="30" t="s">
        <v>53</v>
      </c>
      <c r="G292" s="201">
        <v>50000</v>
      </c>
      <c r="H292" s="32" t="s">
        <v>19</v>
      </c>
      <c r="I292" s="68" t="s">
        <v>338</v>
      </c>
    </row>
    <row r="293" spans="1:12" x14ac:dyDescent="0.25">
      <c r="A293" s="30">
        <v>169</v>
      </c>
      <c r="B293" s="30">
        <v>44121505</v>
      </c>
      <c r="C293" s="30">
        <v>29903</v>
      </c>
      <c r="D293" s="28" t="s">
        <v>89</v>
      </c>
      <c r="E293" s="30">
        <v>600</v>
      </c>
      <c r="F293" s="30" t="s">
        <v>24</v>
      </c>
      <c r="G293" s="201">
        <v>12500</v>
      </c>
      <c r="H293" s="32" t="s">
        <v>19</v>
      </c>
      <c r="I293" s="68" t="s">
        <v>339</v>
      </c>
      <c r="L293" s="39">
        <v>100000</v>
      </c>
    </row>
    <row r="294" spans="1:12" x14ac:dyDescent="0.25">
      <c r="A294" s="30">
        <v>169</v>
      </c>
      <c r="B294" s="30">
        <v>44121506</v>
      </c>
      <c r="C294" s="30">
        <v>29903</v>
      </c>
      <c r="D294" s="28" t="s">
        <v>89</v>
      </c>
      <c r="E294" s="30">
        <v>300</v>
      </c>
      <c r="F294" s="30" t="s">
        <v>24</v>
      </c>
      <c r="G294" s="201">
        <f>115428-115000</f>
        <v>428</v>
      </c>
      <c r="H294" s="32" t="s">
        <v>19</v>
      </c>
      <c r="I294" s="68" t="s">
        <v>338</v>
      </c>
      <c r="L294" s="39">
        <v>115000</v>
      </c>
    </row>
    <row r="295" spans="1:12" x14ac:dyDescent="0.25">
      <c r="A295" s="30">
        <v>169</v>
      </c>
      <c r="B295" s="30">
        <v>44121507</v>
      </c>
      <c r="C295" s="30">
        <v>29903</v>
      </c>
      <c r="D295" s="28" t="s">
        <v>87</v>
      </c>
      <c r="E295" s="30">
        <v>17</v>
      </c>
      <c r="F295" s="30" t="s">
        <v>98</v>
      </c>
      <c r="G295" s="201">
        <v>34000</v>
      </c>
      <c r="H295" s="32" t="s">
        <v>19</v>
      </c>
      <c r="I295" s="68" t="s">
        <v>338</v>
      </c>
    </row>
    <row r="296" spans="1:12" x14ac:dyDescent="0.25">
      <c r="A296" s="30">
        <v>169</v>
      </c>
      <c r="B296" s="30" t="s">
        <v>99</v>
      </c>
      <c r="C296" s="30">
        <v>29903</v>
      </c>
      <c r="D296" s="28" t="s">
        <v>100</v>
      </c>
      <c r="E296" s="30">
        <v>5025</v>
      </c>
      <c r="F296" s="30" t="s">
        <v>24</v>
      </c>
      <c r="G296" s="201">
        <v>12500</v>
      </c>
      <c r="H296" s="32" t="s">
        <v>19</v>
      </c>
      <c r="I296" s="68" t="s">
        <v>339</v>
      </c>
      <c r="L296" s="39">
        <v>50000</v>
      </c>
    </row>
    <row r="297" spans="1:12" x14ac:dyDescent="0.25">
      <c r="A297" s="53">
        <v>169</v>
      </c>
      <c r="B297" s="53">
        <v>44122019</v>
      </c>
      <c r="C297" s="53">
        <v>29903</v>
      </c>
      <c r="D297" s="210" t="s">
        <v>239</v>
      </c>
      <c r="E297" s="53">
        <v>400</v>
      </c>
      <c r="F297" s="53" t="s">
        <v>24</v>
      </c>
      <c r="G297" s="211">
        <v>815408</v>
      </c>
      <c r="H297" s="56" t="s">
        <v>19</v>
      </c>
      <c r="I297" s="68" t="s">
        <v>338</v>
      </c>
    </row>
    <row r="298" spans="1:12" x14ac:dyDescent="0.25">
      <c r="A298" s="30">
        <v>169</v>
      </c>
      <c r="B298" s="30">
        <v>44122017</v>
      </c>
      <c r="C298" s="30">
        <v>29903</v>
      </c>
      <c r="D298" s="28" t="s">
        <v>85</v>
      </c>
      <c r="E298" s="30">
        <v>5</v>
      </c>
      <c r="F298" s="30" t="s">
        <v>53</v>
      </c>
      <c r="G298" s="212">
        <v>15000</v>
      </c>
      <c r="H298" s="32" t="s">
        <v>19</v>
      </c>
      <c r="I298" s="68" t="s">
        <v>338</v>
      </c>
    </row>
    <row r="299" spans="1:12" x14ac:dyDescent="0.25">
      <c r="A299" s="30">
        <v>169</v>
      </c>
      <c r="B299" s="30">
        <v>14111530</v>
      </c>
      <c r="C299" s="30">
        <v>29903</v>
      </c>
      <c r="D299" s="28" t="s">
        <v>229</v>
      </c>
      <c r="E299" s="30">
        <v>40</v>
      </c>
      <c r="F299" s="30" t="s">
        <v>24</v>
      </c>
      <c r="G299" s="212">
        <v>54918</v>
      </c>
      <c r="H299" s="32" t="s">
        <v>19</v>
      </c>
      <c r="I299" s="68" t="s">
        <v>339</v>
      </c>
    </row>
    <row r="300" spans="1:12" x14ac:dyDescent="0.25">
      <c r="A300" s="47">
        <v>169</v>
      </c>
      <c r="B300" s="47"/>
      <c r="C300" s="206">
        <v>29905</v>
      </c>
      <c r="D300" s="199" t="s">
        <v>253</v>
      </c>
      <c r="E300" s="47"/>
      <c r="F300" s="47"/>
      <c r="G300" s="202">
        <f>SUM(G301:G358)</f>
        <v>5000000</v>
      </c>
      <c r="H300" s="48" t="s">
        <v>19</v>
      </c>
      <c r="I300" s="47"/>
    </row>
    <row r="301" spans="1:12" x14ac:dyDescent="0.25">
      <c r="A301" s="30">
        <v>169</v>
      </c>
      <c r="B301" s="30" t="s">
        <v>256</v>
      </c>
      <c r="C301" s="30">
        <v>29905</v>
      </c>
      <c r="D301" s="28" t="s">
        <v>257</v>
      </c>
      <c r="E301" s="30">
        <v>3</v>
      </c>
      <c r="F301" s="30" t="s">
        <v>24</v>
      </c>
      <c r="G301" s="212">
        <v>95000</v>
      </c>
      <c r="H301" s="32" t="s">
        <v>19</v>
      </c>
      <c r="I301" s="68" t="s">
        <v>337</v>
      </c>
    </row>
    <row r="302" spans="1:12" x14ac:dyDescent="0.25">
      <c r="A302" s="30">
        <v>169</v>
      </c>
      <c r="B302" s="30">
        <v>47121806</v>
      </c>
      <c r="C302" s="30">
        <v>29905</v>
      </c>
      <c r="D302" s="28" t="s">
        <v>258</v>
      </c>
      <c r="E302" s="30">
        <v>3</v>
      </c>
      <c r="F302" s="30" t="s">
        <v>24</v>
      </c>
      <c r="G302" s="212">
        <v>75000</v>
      </c>
      <c r="H302" s="32"/>
      <c r="I302" s="68" t="s">
        <v>337</v>
      </c>
    </row>
    <row r="303" spans="1:12" x14ac:dyDescent="0.25">
      <c r="A303" s="30">
        <v>169</v>
      </c>
      <c r="B303" s="30" t="s">
        <v>259</v>
      </c>
      <c r="C303" s="30">
        <v>29905</v>
      </c>
      <c r="D303" s="28" t="s">
        <v>260</v>
      </c>
      <c r="E303" s="30">
        <v>100</v>
      </c>
      <c r="F303" s="30" t="s">
        <v>24</v>
      </c>
      <c r="G303" s="212">
        <v>100000</v>
      </c>
      <c r="H303" s="32" t="s">
        <v>19</v>
      </c>
      <c r="I303" s="68" t="s">
        <v>337</v>
      </c>
    </row>
    <row r="304" spans="1:12" x14ac:dyDescent="0.25">
      <c r="A304" s="30">
        <v>169</v>
      </c>
      <c r="B304" s="30" t="s">
        <v>261</v>
      </c>
      <c r="C304" s="30">
        <v>29905</v>
      </c>
      <c r="D304" s="28" t="s">
        <v>262</v>
      </c>
      <c r="E304" s="30">
        <v>10</v>
      </c>
      <c r="F304" s="30" t="s">
        <v>24</v>
      </c>
      <c r="G304" s="212">
        <v>30000</v>
      </c>
      <c r="H304" s="32" t="s">
        <v>19</v>
      </c>
      <c r="I304" s="68" t="s">
        <v>337</v>
      </c>
    </row>
    <row r="305" spans="1:13" x14ac:dyDescent="0.25">
      <c r="A305" s="30">
        <v>169</v>
      </c>
      <c r="B305" s="30" t="s">
        <v>263</v>
      </c>
      <c r="C305" s="30">
        <v>29905</v>
      </c>
      <c r="D305" s="28" t="s">
        <v>264</v>
      </c>
      <c r="E305" s="30">
        <v>9</v>
      </c>
      <c r="F305" s="30" t="s">
        <v>265</v>
      </c>
      <c r="G305" s="212">
        <v>150000</v>
      </c>
      <c r="H305" s="32" t="s">
        <v>19</v>
      </c>
      <c r="I305" s="68" t="s">
        <v>337</v>
      </c>
    </row>
    <row r="306" spans="1:13" x14ac:dyDescent="0.25">
      <c r="A306" s="30">
        <v>169</v>
      </c>
      <c r="B306" s="30" t="s">
        <v>266</v>
      </c>
      <c r="C306" s="30">
        <v>29905</v>
      </c>
      <c r="D306" s="28" t="s">
        <v>267</v>
      </c>
      <c r="E306" s="30">
        <v>8</v>
      </c>
      <c r="F306" s="30" t="s">
        <v>268</v>
      </c>
      <c r="G306" s="212">
        <v>150000</v>
      </c>
      <c r="H306" s="32" t="s">
        <v>19</v>
      </c>
      <c r="I306" s="68" t="s">
        <v>337</v>
      </c>
    </row>
    <row r="307" spans="1:13" ht="30" x14ac:dyDescent="0.25">
      <c r="A307" s="30">
        <v>169</v>
      </c>
      <c r="B307" s="30" t="s">
        <v>269</v>
      </c>
      <c r="C307" s="30">
        <v>29905</v>
      </c>
      <c r="D307" s="28" t="s">
        <v>270</v>
      </c>
      <c r="E307" s="30">
        <v>5</v>
      </c>
      <c r="F307" s="30" t="s">
        <v>268</v>
      </c>
      <c r="G307" s="212">
        <v>20000</v>
      </c>
      <c r="H307" s="32" t="s">
        <v>19</v>
      </c>
      <c r="I307" s="68" t="s">
        <v>337</v>
      </c>
    </row>
    <row r="308" spans="1:13" x14ac:dyDescent="0.25">
      <c r="A308" s="30">
        <v>169</v>
      </c>
      <c r="B308" s="30" t="s">
        <v>271</v>
      </c>
      <c r="C308" s="30">
        <v>29905</v>
      </c>
      <c r="D308" s="28" t="s">
        <v>272</v>
      </c>
      <c r="E308" s="30">
        <v>15</v>
      </c>
      <c r="F308" s="30" t="s">
        <v>24</v>
      </c>
      <c r="G308" s="212">
        <v>150000</v>
      </c>
      <c r="H308" s="32" t="s">
        <v>19</v>
      </c>
      <c r="I308" s="68" t="s">
        <v>337</v>
      </c>
    </row>
    <row r="309" spans="1:13" x14ac:dyDescent="0.25">
      <c r="A309" s="30">
        <v>169</v>
      </c>
      <c r="B309" s="30" t="s">
        <v>271</v>
      </c>
      <c r="C309" s="30">
        <v>29905</v>
      </c>
      <c r="D309" s="28" t="s">
        <v>273</v>
      </c>
      <c r="E309" s="30">
        <v>70</v>
      </c>
      <c r="F309" s="30" t="s">
        <v>24</v>
      </c>
      <c r="G309" s="212">
        <v>125000</v>
      </c>
      <c r="H309" s="32" t="s">
        <v>19</v>
      </c>
      <c r="I309" s="68" t="s">
        <v>337</v>
      </c>
    </row>
    <row r="310" spans="1:13" x14ac:dyDescent="0.25">
      <c r="A310" s="30">
        <v>169</v>
      </c>
      <c r="B310" s="30">
        <v>47131604</v>
      </c>
      <c r="C310" s="30">
        <v>29905</v>
      </c>
      <c r="D310" s="28" t="s">
        <v>274</v>
      </c>
      <c r="E310" s="30">
        <v>10</v>
      </c>
      <c r="F310" s="30" t="s">
        <v>24</v>
      </c>
      <c r="G310" s="212">
        <v>100000</v>
      </c>
      <c r="H310" s="32" t="s">
        <v>19</v>
      </c>
      <c r="I310" s="68" t="s">
        <v>337</v>
      </c>
    </row>
    <row r="311" spans="1:13" x14ac:dyDescent="0.25">
      <c r="A311" s="30">
        <v>169</v>
      </c>
      <c r="B311" s="30">
        <v>47131602</v>
      </c>
      <c r="C311" s="30">
        <v>29905</v>
      </c>
      <c r="D311" s="28" t="s">
        <v>275</v>
      </c>
      <c r="E311" s="30">
        <v>30</v>
      </c>
      <c r="F311" s="30" t="s">
        <v>24</v>
      </c>
      <c r="G311" s="212">
        <v>50000</v>
      </c>
      <c r="H311" s="32" t="s">
        <v>19</v>
      </c>
      <c r="I311" s="68" t="s">
        <v>337</v>
      </c>
    </row>
    <row r="312" spans="1:13" ht="30" x14ac:dyDescent="0.25">
      <c r="A312" s="30">
        <v>169</v>
      </c>
      <c r="B312" s="30">
        <v>53131608</v>
      </c>
      <c r="C312" s="30">
        <v>29905</v>
      </c>
      <c r="D312" s="28" t="s">
        <v>276</v>
      </c>
      <c r="E312" s="30">
        <v>20</v>
      </c>
      <c r="F312" s="30" t="s">
        <v>24</v>
      </c>
      <c r="G312" s="212">
        <v>100000</v>
      </c>
      <c r="H312" s="32" t="s">
        <v>19</v>
      </c>
      <c r="I312" s="68" t="s">
        <v>337</v>
      </c>
    </row>
    <row r="313" spans="1:13" x14ac:dyDescent="0.25">
      <c r="A313" s="30">
        <v>169</v>
      </c>
      <c r="B313" s="30" t="s">
        <v>277</v>
      </c>
      <c r="C313" s="30">
        <v>29905</v>
      </c>
      <c r="D313" s="28" t="s">
        <v>278</v>
      </c>
      <c r="E313" s="30">
        <v>196</v>
      </c>
      <c r="F313" s="30" t="s">
        <v>279</v>
      </c>
      <c r="G313" s="212">
        <v>100000</v>
      </c>
      <c r="H313" s="32" t="s">
        <v>19</v>
      </c>
      <c r="I313" s="68" t="s">
        <v>337</v>
      </c>
    </row>
    <row r="314" spans="1:13" x14ac:dyDescent="0.25">
      <c r="A314" s="30">
        <v>169</v>
      </c>
      <c r="B314" s="30" t="s">
        <v>280</v>
      </c>
      <c r="C314" s="30">
        <v>29905</v>
      </c>
      <c r="D314" s="28" t="s">
        <v>281</v>
      </c>
      <c r="E314" s="30">
        <v>9</v>
      </c>
      <c r="F314" s="30" t="s">
        <v>24</v>
      </c>
      <c r="G314" s="212">
        <v>50000</v>
      </c>
      <c r="H314" s="32" t="s">
        <v>19</v>
      </c>
      <c r="I314" s="68" t="s">
        <v>337</v>
      </c>
    </row>
    <row r="315" spans="1:13" ht="30" x14ac:dyDescent="0.25">
      <c r="A315" s="30">
        <v>169</v>
      </c>
      <c r="B315" s="30" t="s">
        <v>269</v>
      </c>
      <c r="C315" s="30">
        <v>29905</v>
      </c>
      <c r="D315" s="28" t="s">
        <v>270</v>
      </c>
      <c r="E315" s="30">
        <v>10</v>
      </c>
      <c r="F315" s="30" t="s">
        <v>265</v>
      </c>
      <c r="G315" s="212">
        <v>150000</v>
      </c>
      <c r="H315" s="32" t="s">
        <v>19</v>
      </c>
      <c r="I315" s="68" t="s">
        <v>337</v>
      </c>
    </row>
    <row r="316" spans="1:13" x14ac:dyDescent="0.25">
      <c r="A316" s="30">
        <v>169</v>
      </c>
      <c r="B316" s="30" t="s">
        <v>277</v>
      </c>
      <c r="C316" s="30">
        <v>29905</v>
      </c>
      <c r="D316" s="28" t="s">
        <v>282</v>
      </c>
      <c r="E316" s="30">
        <v>80</v>
      </c>
      <c r="F316" s="30" t="s">
        <v>268</v>
      </c>
      <c r="G316" s="212">
        <v>100000</v>
      </c>
      <c r="H316" s="32" t="s">
        <v>19</v>
      </c>
      <c r="I316" s="68" t="s">
        <v>337</v>
      </c>
    </row>
    <row r="317" spans="1:13" x14ac:dyDescent="0.25">
      <c r="A317" s="30">
        <v>169</v>
      </c>
      <c r="B317" s="30">
        <v>47131821</v>
      </c>
      <c r="C317" s="30">
        <v>29905</v>
      </c>
      <c r="D317" s="28" t="s">
        <v>283</v>
      </c>
      <c r="E317" s="30">
        <v>10</v>
      </c>
      <c r="F317" s="30" t="s">
        <v>268</v>
      </c>
      <c r="G317" s="212">
        <v>50000</v>
      </c>
      <c r="H317" s="32" t="s">
        <v>19</v>
      </c>
      <c r="I317" s="68" t="s">
        <v>337</v>
      </c>
    </row>
    <row r="318" spans="1:13" s="189" customFormat="1" x14ac:dyDescent="0.25">
      <c r="A318" s="30">
        <v>169</v>
      </c>
      <c r="B318" s="30">
        <v>52121601</v>
      </c>
      <c r="C318" s="30">
        <v>29905</v>
      </c>
      <c r="D318" s="28" t="s">
        <v>284</v>
      </c>
      <c r="E318" s="30">
        <v>8</v>
      </c>
      <c r="F318" s="30" t="s">
        <v>88</v>
      </c>
      <c r="G318" s="212">
        <v>50000</v>
      </c>
      <c r="H318" s="32" t="s">
        <v>19</v>
      </c>
      <c r="I318" s="68" t="s">
        <v>337</v>
      </c>
      <c r="J318" s="39"/>
      <c r="L318" s="39"/>
      <c r="M318" s="39"/>
    </row>
    <row r="319" spans="1:13" s="189" customFormat="1" x14ac:dyDescent="0.25">
      <c r="A319" s="30">
        <v>169</v>
      </c>
      <c r="B319" s="30">
        <v>47131618</v>
      </c>
      <c r="C319" s="30">
        <v>29905</v>
      </c>
      <c r="D319" s="28" t="s">
        <v>285</v>
      </c>
      <c r="E319" s="30">
        <v>12</v>
      </c>
      <c r="F319" s="30" t="s">
        <v>24</v>
      </c>
      <c r="G319" s="212">
        <v>5000</v>
      </c>
      <c r="H319" s="32" t="s">
        <v>19</v>
      </c>
      <c r="I319" s="68" t="s">
        <v>337</v>
      </c>
      <c r="J319" s="39"/>
      <c r="L319" s="39"/>
      <c r="M319" s="39"/>
    </row>
    <row r="320" spans="1:13" s="189" customFormat="1" x14ac:dyDescent="0.25">
      <c r="A320" s="30">
        <v>169</v>
      </c>
      <c r="B320" s="30">
        <v>47131601</v>
      </c>
      <c r="C320" s="30">
        <v>29905</v>
      </c>
      <c r="D320" s="28" t="s">
        <v>286</v>
      </c>
      <c r="E320" s="30">
        <v>15</v>
      </c>
      <c r="F320" s="30" t="s">
        <v>24</v>
      </c>
      <c r="G320" s="212">
        <v>50000</v>
      </c>
      <c r="H320" s="32" t="s">
        <v>19</v>
      </c>
      <c r="I320" s="68" t="s">
        <v>337</v>
      </c>
      <c r="J320" s="39"/>
      <c r="L320" s="39"/>
      <c r="M320" s="39"/>
    </row>
    <row r="321" spans="1:13" s="189" customFormat="1" x14ac:dyDescent="0.25">
      <c r="A321" s="30">
        <v>169</v>
      </c>
      <c r="B321" s="30">
        <v>47131609</v>
      </c>
      <c r="C321" s="30">
        <v>29905</v>
      </c>
      <c r="D321" s="28" t="s">
        <v>287</v>
      </c>
      <c r="E321" s="30">
        <v>14</v>
      </c>
      <c r="F321" s="30" t="s">
        <v>24</v>
      </c>
      <c r="G321" s="212">
        <v>20000</v>
      </c>
      <c r="H321" s="32" t="s">
        <v>19</v>
      </c>
      <c r="I321" s="68" t="s">
        <v>337</v>
      </c>
      <c r="J321" s="39"/>
      <c r="L321" s="39"/>
      <c r="M321" s="39"/>
    </row>
    <row r="322" spans="1:13" s="189" customFormat="1" ht="30" x14ac:dyDescent="0.25">
      <c r="A322" s="30">
        <v>169</v>
      </c>
      <c r="B322" s="30">
        <v>14111704</v>
      </c>
      <c r="C322" s="30">
        <v>29905</v>
      </c>
      <c r="D322" s="28" t="s">
        <v>288</v>
      </c>
      <c r="E322" s="30">
        <v>7</v>
      </c>
      <c r="F322" s="30" t="s">
        <v>60</v>
      </c>
      <c r="G322" s="212">
        <v>363000</v>
      </c>
      <c r="H322" s="32" t="s">
        <v>19</v>
      </c>
      <c r="I322" s="68" t="s">
        <v>337</v>
      </c>
      <c r="J322" s="39"/>
      <c r="L322" s="39"/>
      <c r="M322" s="39"/>
    </row>
    <row r="323" spans="1:13" s="189" customFormat="1" ht="30" x14ac:dyDescent="0.25">
      <c r="A323" s="30">
        <v>169</v>
      </c>
      <c r="B323" s="30">
        <v>47131812</v>
      </c>
      <c r="C323" s="30">
        <v>29905</v>
      </c>
      <c r="D323" s="28" t="s">
        <v>289</v>
      </c>
      <c r="E323" s="30">
        <v>3</v>
      </c>
      <c r="F323" s="30" t="s">
        <v>24</v>
      </c>
      <c r="G323" s="212">
        <v>50000</v>
      </c>
      <c r="H323" s="32" t="s">
        <v>19</v>
      </c>
      <c r="I323" s="68" t="s">
        <v>337</v>
      </c>
      <c r="J323" s="39"/>
      <c r="L323" s="39"/>
      <c r="M323" s="39"/>
    </row>
    <row r="324" spans="1:13" s="189" customFormat="1" x14ac:dyDescent="0.25">
      <c r="A324" s="30">
        <v>169</v>
      </c>
      <c r="B324" s="30">
        <v>14111703</v>
      </c>
      <c r="C324" s="30">
        <v>29905</v>
      </c>
      <c r="D324" s="28" t="s">
        <v>290</v>
      </c>
      <c r="E324" s="30">
        <v>60</v>
      </c>
      <c r="F324" s="30" t="s">
        <v>24</v>
      </c>
      <c r="G324" s="212">
        <v>200000</v>
      </c>
      <c r="H324" s="32" t="s">
        <v>19</v>
      </c>
      <c r="I324" s="68" t="s">
        <v>337</v>
      </c>
      <c r="J324" s="39"/>
      <c r="L324" s="39"/>
      <c r="M324" s="39"/>
    </row>
    <row r="325" spans="1:13" s="189" customFormat="1" ht="42.75" customHeight="1" x14ac:dyDescent="0.25">
      <c r="A325" s="30">
        <v>169</v>
      </c>
      <c r="B325" s="30" t="s">
        <v>254</v>
      </c>
      <c r="C325" s="30">
        <v>29905</v>
      </c>
      <c r="D325" s="28" t="s">
        <v>255</v>
      </c>
      <c r="E325" s="30">
        <v>146</v>
      </c>
      <c r="F325" s="30" t="s">
        <v>24</v>
      </c>
      <c r="G325" s="212">
        <v>75000</v>
      </c>
      <c r="H325" s="32" t="s">
        <v>19</v>
      </c>
      <c r="I325" s="38" t="s">
        <v>336</v>
      </c>
      <c r="J325" s="39"/>
      <c r="L325" s="39"/>
      <c r="M325" s="39"/>
    </row>
    <row r="326" spans="1:13" s="189" customFormat="1" ht="37.5" customHeight="1" x14ac:dyDescent="0.25">
      <c r="A326" s="30">
        <v>169</v>
      </c>
      <c r="B326" s="53" t="s">
        <v>277</v>
      </c>
      <c r="C326" s="57">
        <v>29905</v>
      </c>
      <c r="D326" s="210" t="s">
        <v>291</v>
      </c>
      <c r="E326" s="53">
        <v>75</v>
      </c>
      <c r="F326" s="53" t="s">
        <v>24</v>
      </c>
      <c r="G326" s="214">
        <v>75000</v>
      </c>
      <c r="H326" s="58">
        <v>1</v>
      </c>
      <c r="I326" s="38" t="s">
        <v>336</v>
      </c>
      <c r="J326" s="44">
        <v>32500</v>
      </c>
      <c r="L326" s="39"/>
      <c r="M326" s="39"/>
    </row>
    <row r="327" spans="1:13" s="189" customFormat="1" ht="20.25" customHeight="1" x14ac:dyDescent="0.25">
      <c r="A327" s="30">
        <v>169</v>
      </c>
      <c r="B327" s="53" t="s">
        <v>256</v>
      </c>
      <c r="C327" s="53">
        <v>29905</v>
      </c>
      <c r="D327" s="210" t="s">
        <v>257</v>
      </c>
      <c r="E327" s="60">
        <v>46</v>
      </c>
      <c r="F327" s="53" t="s">
        <v>24</v>
      </c>
      <c r="G327" s="215">
        <v>50000</v>
      </c>
      <c r="H327" s="61" t="s">
        <v>19</v>
      </c>
      <c r="I327" s="38" t="s">
        <v>336</v>
      </c>
      <c r="J327" s="39"/>
      <c r="L327" s="39"/>
      <c r="M327" s="39"/>
    </row>
    <row r="328" spans="1:13" s="189" customFormat="1" x14ac:dyDescent="0.25">
      <c r="A328" s="30">
        <v>169</v>
      </c>
      <c r="B328" s="53" t="s">
        <v>259</v>
      </c>
      <c r="C328" s="53">
        <v>29905</v>
      </c>
      <c r="D328" s="210" t="s">
        <v>260</v>
      </c>
      <c r="E328" s="60">
        <v>346</v>
      </c>
      <c r="F328" s="53" t="s">
        <v>73</v>
      </c>
      <c r="G328" s="215">
        <v>90000</v>
      </c>
      <c r="H328" s="56" t="s">
        <v>19</v>
      </c>
      <c r="I328" s="38" t="s">
        <v>336</v>
      </c>
      <c r="J328" s="39"/>
      <c r="L328" s="39"/>
      <c r="M328" s="39"/>
    </row>
    <row r="329" spans="1:13" s="189" customFormat="1" x14ac:dyDescent="0.25">
      <c r="A329" s="30">
        <v>169</v>
      </c>
      <c r="B329" s="59" t="s">
        <v>261</v>
      </c>
      <c r="C329" s="53">
        <v>29905</v>
      </c>
      <c r="D329" s="210" t="s">
        <v>262</v>
      </c>
      <c r="E329" s="60">
        <v>37</v>
      </c>
      <c r="F329" s="53" t="s">
        <v>24</v>
      </c>
      <c r="G329" s="215">
        <v>41000</v>
      </c>
      <c r="H329" s="61" t="s">
        <v>19</v>
      </c>
      <c r="I329" s="38" t="s">
        <v>336</v>
      </c>
      <c r="J329" s="39"/>
      <c r="L329" s="39"/>
      <c r="M329" s="39"/>
    </row>
    <row r="330" spans="1:13" s="189" customFormat="1" x14ac:dyDescent="0.25">
      <c r="A330" s="30">
        <v>169</v>
      </c>
      <c r="B330" s="59" t="s">
        <v>263</v>
      </c>
      <c r="C330" s="53">
        <v>29905</v>
      </c>
      <c r="D330" s="210" t="s">
        <v>264</v>
      </c>
      <c r="E330" s="60">
        <v>73</v>
      </c>
      <c r="F330" s="53" t="s">
        <v>265</v>
      </c>
      <c r="G330" s="215">
        <v>54500</v>
      </c>
      <c r="H330" s="61" t="s">
        <v>19</v>
      </c>
      <c r="I330" s="38" t="s">
        <v>336</v>
      </c>
      <c r="J330" s="39"/>
      <c r="L330" s="39"/>
      <c r="M330" s="39"/>
    </row>
    <row r="331" spans="1:13" s="189" customFormat="1" x14ac:dyDescent="0.25">
      <c r="A331" s="30">
        <v>169</v>
      </c>
      <c r="B331" s="53" t="s">
        <v>266</v>
      </c>
      <c r="C331" s="57">
        <v>29905</v>
      </c>
      <c r="D331" s="210" t="s">
        <v>267</v>
      </c>
      <c r="E331" s="53">
        <v>50</v>
      </c>
      <c r="F331" s="53" t="s">
        <v>265</v>
      </c>
      <c r="G331" s="214">
        <v>75000</v>
      </c>
      <c r="H331" s="58">
        <v>1</v>
      </c>
      <c r="I331" s="38" t="s">
        <v>336</v>
      </c>
      <c r="J331" s="44">
        <v>100000</v>
      </c>
      <c r="L331" s="39"/>
      <c r="M331" s="39"/>
    </row>
    <row r="332" spans="1:13" s="189" customFormat="1" ht="30" x14ac:dyDescent="0.25">
      <c r="A332" s="30">
        <v>169</v>
      </c>
      <c r="B332" s="38" t="s">
        <v>269</v>
      </c>
      <c r="C332" s="30">
        <v>29905</v>
      </c>
      <c r="D332" s="28" t="s">
        <v>270</v>
      </c>
      <c r="E332" s="54">
        <v>111</v>
      </c>
      <c r="F332" s="30" t="s">
        <v>24</v>
      </c>
      <c r="G332" s="212">
        <v>41000</v>
      </c>
      <c r="H332" s="35" t="s">
        <v>19</v>
      </c>
      <c r="I332" s="38" t="s">
        <v>336</v>
      </c>
      <c r="J332" s="39"/>
      <c r="L332" s="39"/>
      <c r="M332" s="39"/>
    </row>
    <row r="333" spans="1:13" s="189" customFormat="1" x14ac:dyDescent="0.25">
      <c r="A333" s="30">
        <v>169</v>
      </c>
      <c r="B333" s="53" t="s">
        <v>271</v>
      </c>
      <c r="C333" s="57">
        <v>29905</v>
      </c>
      <c r="D333" s="210" t="s">
        <v>272</v>
      </c>
      <c r="E333" s="53">
        <v>116</v>
      </c>
      <c r="F333" s="53" t="s">
        <v>24</v>
      </c>
      <c r="G333" s="214">
        <v>60000</v>
      </c>
      <c r="H333" s="58">
        <v>1</v>
      </c>
      <c r="I333" s="38" t="s">
        <v>336</v>
      </c>
      <c r="J333" s="44">
        <v>3000000</v>
      </c>
      <c r="L333" s="39"/>
      <c r="M333" s="39"/>
    </row>
    <row r="334" spans="1:13" x14ac:dyDescent="0.25">
      <c r="A334" s="30">
        <v>169</v>
      </c>
      <c r="B334" s="59" t="s">
        <v>271</v>
      </c>
      <c r="C334" s="53">
        <v>29905</v>
      </c>
      <c r="D334" s="210" t="s">
        <v>273</v>
      </c>
      <c r="E334" s="60">
        <v>185</v>
      </c>
      <c r="F334" s="53" t="s">
        <v>53</v>
      </c>
      <c r="G334" s="215">
        <v>50000</v>
      </c>
      <c r="H334" s="61" t="s">
        <v>19</v>
      </c>
      <c r="I334" s="38" t="s">
        <v>336</v>
      </c>
    </row>
    <row r="335" spans="1:13" ht="30" x14ac:dyDescent="0.25">
      <c r="A335" s="30">
        <v>169</v>
      </c>
      <c r="B335" s="53">
        <v>47131706</v>
      </c>
      <c r="C335" s="57">
        <v>29905</v>
      </c>
      <c r="D335" s="210" t="s">
        <v>292</v>
      </c>
      <c r="E335" s="53">
        <v>131</v>
      </c>
      <c r="F335" s="53" t="s">
        <v>24</v>
      </c>
      <c r="G335" s="214">
        <v>50000</v>
      </c>
      <c r="H335" s="58">
        <v>1</v>
      </c>
      <c r="I335" s="38" t="s">
        <v>336</v>
      </c>
    </row>
    <row r="336" spans="1:13" x14ac:dyDescent="0.25">
      <c r="A336" s="30">
        <v>169</v>
      </c>
      <c r="B336" s="59">
        <v>47131604</v>
      </c>
      <c r="C336" s="59">
        <v>29905</v>
      </c>
      <c r="D336" s="180" t="s">
        <v>274</v>
      </c>
      <c r="E336" s="59">
        <v>76</v>
      </c>
      <c r="F336" s="59" t="s">
        <v>24</v>
      </c>
      <c r="G336" s="181">
        <v>46000</v>
      </c>
      <c r="H336" s="59">
        <v>1</v>
      </c>
      <c r="I336" s="38" t="s">
        <v>336</v>
      </c>
      <c r="K336" s="189" t="s">
        <v>241</v>
      </c>
    </row>
    <row r="337" spans="1:13" x14ac:dyDescent="0.25">
      <c r="A337" s="30">
        <v>169</v>
      </c>
      <c r="B337" s="53">
        <v>47131603</v>
      </c>
      <c r="C337" s="57">
        <v>29905</v>
      </c>
      <c r="D337" s="210" t="s">
        <v>275</v>
      </c>
      <c r="E337" s="53">
        <v>170</v>
      </c>
      <c r="F337" s="53" t="s">
        <v>73</v>
      </c>
      <c r="G337" s="214">
        <v>51500</v>
      </c>
      <c r="H337" s="58">
        <v>1</v>
      </c>
      <c r="I337" s="38" t="s">
        <v>336</v>
      </c>
      <c r="J337" s="55">
        <v>6739107</v>
      </c>
      <c r="K337" s="216"/>
    </row>
    <row r="338" spans="1:13" x14ac:dyDescent="0.25">
      <c r="A338" s="30">
        <v>169</v>
      </c>
      <c r="B338" s="38">
        <v>53131608</v>
      </c>
      <c r="C338" s="38">
        <v>29905</v>
      </c>
      <c r="D338" s="166" t="s">
        <v>276</v>
      </c>
      <c r="E338" s="38">
        <v>150</v>
      </c>
      <c r="F338" s="38" t="s">
        <v>24</v>
      </c>
      <c r="G338" s="172">
        <v>87000</v>
      </c>
      <c r="H338" s="38">
        <v>1</v>
      </c>
      <c r="I338" s="38" t="s">
        <v>336</v>
      </c>
    </row>
    <row r="339" spans="1:13" x14ac:dyDescent="0.25">
      <c r="A339" s="30">
        <v>169</v>
      </c>
      <c r="B339" s="38" t="s">
        <v>280</v>
      </c>
      <c r="C339" s="38">
        <v>29905</v>
      </c>
      <c r="D339" s="166" t="s">
        <v>281</v>
      </c>
      <c r="E339" s="38">
        <v>160</v>
      </c>
      <c r="F339" s="38" t="s">
        <v>24</v>
      </c>
      <c r="G339" s="172">
        <v>81000</v>
      </c>
      <c r="H339" s="38">
        <v>1</v>
      </c>
      <c r="I339" s="38" t="s">
        <v>336</v>
      </c>
    </row>
    <row r="340" spans="1:13" x14ac:dyDescent="0.25">
      <c r="A340" s="30">
        <v>169</v>
      </c>
      <c r="B340" s="38">
        <v>52121601</v>
      </c>
      <c r="C340" s="38">
        <v>29905</v>
      </c>
      <c r="D340" s="166" t="s">
        <v>284</v>
      </c>
      <c r="E340" s="38">
        <v>100</v>
      </c>
      <c r="F340" s="38" t="s">
        <v>73</v>
      </c>
      <c r="G340" s="172">
        <v>75000</v>
      </c>
      <c r="H340" s="38">
        <v>1</v>
      </c>
      <c r="I340" s="38" t="s">
        <v>336</v>
      </c>
    </row>
    <row r="341" spans="1:13" x14ac:dyDescent="0.25">
      <c r="A341" s="30">
        <v>169</v>
      </c>
      <c r="B341" s="38">
        <v>47131618</v>
      </c>
      <c r="C341" s="38">
        <v>29905</v>
      </c>
      <c r="D341" s="166" t="s">
        <v>285</v>
      </c>
      <c r="E341" s="38">
        <v>117</v>
      </c>
      <c r="F341" s="38" t="s">
        <v>73</v>
      </c>
      <c r="G341" s="172">
        <v>66000</v>
      </c>
      <c r="H341" s="38">
        <v>1</v>
      </c>
      <c r="I341" s="38" t="s">
        <v>336</v>
      </c>
    </row>
    <row r="342" spans="1:13" x14ac:dyDescent="0.25">
      <c r="A342" s="30">
        <v>169</v>
      </c>
      <c r="B342" s="38">
        <v>47131601</v>
      </c>
      <c r="C342" s="38">
        <v>29905</v>
      </c>
      <c r="D342" s="166" t="s">
        <v>286</v>
      </c>
      <c r="E342" s="38">
        <v>33</v>
      </c>
      <c r="F342" s="38" t="s">
        <v>24</v>
      </c>
      <c r="G342" s="172">
        <v>23500</v>
      </c>
      <c r="H342" s="38">
        <v>1</v>
      </c>
      <c r="I342" s="38" t="s">
        <v>336</v>
      </c>
    </row>
    <row r="343" spans="1:13" x14ac:dyDescent="0.25">
      <c r="A343" s="30">
        <v>169</v>
      </c>
      <c r="B343" s="29">
        <v>47131609</v>
      </c>
      <c r="C343" s="38">
        <v>29905</v>
      </c>
      <c r="D343" s="260" t="s">
        <v>287</v>
      </c>
      <c r="E343" s="38">
        <v>45</v>
      </c>
      <c r="F343" s="38" t="s">
        <v>24</v>
      </c>
      <c r="G343" s="172">
        <v>38500</v>
      </c>
      <c r="H343" s="38">
        <v>1</v>
      </c>
      <c r="I343" s="38" t="s">
        <v>336</v>
      </c>
    </row>
    <row r="344" spans="1:13" x14ac:dyDescent="0.25">
      <c r="A344" s="30">
        <v>169</v>
      </c>
      <c r="B344" s="38">
        <v>14111704</v>
      </c>
      <c r="C344" s="38">
        <v>29905</v>
      </c>
      <c r="D344" s="166" t="s">
        <v>293</v>
      </c>
      <c r="E344" s="38">
        <v>100</v>
      </c>
      <c r="F344" s="38" t="s">
        <v>24</v>
      </c>
      <c r="G344" s="172">
        <v>30000</v>
      </c>
      <c r="H344" s="38">
        <v>1</v>
      </c>
      <c r="I344" s="38" t="s">
        <v>336</v>
      </c>
    </row>
    <row r="345" spans="1:13" x14ac:dyDescent="0.25">
      <c r="A345" s="30">
        <v>169</v>
      </c>
      <c r="B345" s="38">
        <v>14111704</v>
      </c>
      <c r="C345" s="38">
        <v>29905</v>
      </c>
      <c r="D345" s="166" t="s">
        <v>288</v>
      </c>
      <c r="E345" s="38">
        <v>282</v>
      </c>
      <c r="F345" s="38" t="s">
        <v>24</v>
      </c>
      <c r="G345" s="172">
        <v>45000</v>
      </c>
      <c r="H345" s="38">
        <v>1</v>
      </c>
      <c r="I345" s="38" t="s">
        <v>336</v>
      </c>
    </row>
    <row r="346" spans="1:13" x14ac:dyDescent="0.25">
      <c r="A346" s="30">
        <v>169</v>
      </c>
      <c r="B346" s="38">
        <v>47131812</v>
      </c>
      <c r="C346" s="38">
        <v>29905</v>
      </c>
      <c r="D346" s="166" t="s">
        <v>289</v>
      </c>
      <c r="E346" s="38">
        <v>76</v>
      </c>
      <c r="F346" s="38" t="s">
        <v>53</v>
      </c>
      <c r="G346" s="172">
        <v>47000</v>
      </c>
      <c r="H346" s="38">
        <v>1</v>
      </c>
      <c r="I346" s="38" t="s">
        <v>336</v>
      </c>
    </row>
    <row r="347" spans="1:13" x14ac:dyDescent="0.25">
      <c r="A347" s="30">
        <v>169</v>
      </c>
      <c r="B347" s="38">
        <v>14111705</v>
      </c>
      <c r="C347" s="38">
        <v>29905</v>
      </c>
      <c r="D347" s="166" t="s">
        <v>294</v>
      </c>
      <c r="E347" s="38">
        <v>283</v>
      </c>
      <c r="F347" s="38" t="s">
        <v>73</v>
      </c>
      <c r="G347" s="172">
        <v>92500</v>
      </c>
      <c r="H347" s="38">
        <v>1</v>
      </c>
      <c r="I347" s="38" t="s">
        <v>336</v>
      </c>
    </row>
    <row r="348" spans="1:13" x14ac:dyDescent="0.25">
      <c r="A348" s="30">
        <v>169</v>
      </c>
      <c r="B348" s="38">
        <v>14111703</v>
      </c>
      <c r="C348" s="38">
        <v>29905</v>
      </c>
      <c r="D348" s="166" t="s">
        <v>290</v>
      </c>
      <c r="E348" s="38">
        <v>150</v>
      </c>
      <c r="F348" s="38" t="s">
        <v>53</v>
      </c>
      <c r="G348" s="172">
        <v>150000</v>
      </c>
      <c r="H348" s="38">
        <v>1</v>
      </c>
      <c r="I348" s="38" t="s">
        <v>336</v>
      </c>
    </row>
    <row r="349" spans="1:13" x14ac:dyDescent="0.25">
      <c r="A349" s="30">
        <v>169</v>
      </c>
      <c r="B349" s="38">
        <v>47131821</v>
      </c>
      <c r="C349" s="38">
        <v>29905</v>
      </c>
      <c r="D349" s="166" t="s">
        <v>283</v>
      </c>
      <c r="E349" s="38">
        <v>12</v>
      </c>
      <c r="F349" s="38" t="s">
        <v>295</v>
      </c>
      <c r="G349" s="172">
        <v>30000</v>
      </c>
      <c r="H349" s="38">
        <v>1</v>
      </c>
      <c r="I349" s="38" t="s">
        <v>336</v>
      </c>
    </row>
    <row r="350" spans="1:13" s="189" customFormat="1" x14ac:dyDescent="0.25">
      <c r="A350" s="30">
        <v>169</v>
      </c>
      <c r="B350" s="38" t="s">
        <v>277</v>
      </c>
      <c r="C350" s="38">
        <v>29905</v>
      </c>
      <c r="D350" s="166" t="s">
        <v>282</v>
      </c>
      <c r="E350" s="38">
        <v>31</v>
      </c>
      <c r="F350" s="38" t="s">
        <v>76</v>
      </c>
      <c r="G350" s="172">
        <v>50000</v>
      </c>
      <c r="H350" s="38">
        <v>1</v>
      </c>
      <c r="I350" s="38" t="s">
        <v>336</v>
      </c>
      <c r="J350" s="39"/>
      <c r="L350" s="39"/>
      <c r="M350" s="39"/>
    </row>
    <row r="351" spans="1:13" s="189" customFormat="1" x14ac:dyDescent="0.25">
      <c r="A351" s="30">
        <v>169</v>
      </c>
      <c r="B351" s="38">
        <v>51473016</v>
      </c>
      <c r="C351" s="38">
        <v>29905</v>
      </c>
      <c r="D351" s="166" t="s">
        <v>296</v>
      </c>
      <c r="E351" s="38">
        <v>500</v>
      </c>
      <c r="F351" s="38" t="s">
        <v>24</v>
      </c>
      <c r="G351" s="172">
        <v>250000</v>
      </c>
      <c r="H351" s="38">
        <v>1</v>
      </c>
      <c r="I351" s="38" t="s">
        <v>336</v>
      </c>
      <c r="J351" s="39"/>
      <c r="L351" s="39"/>
      <c r="M351" s="39"/>
    </row>
    <row r="352" spans="1:13" s="189" customFormat="1" x14ac:dyDescent="0.25">
      <c r="A352" s="30">
        <v>169</v>
      </c>
      <c r="B352" s="38">
        <v>47131710</v>
      </c>
      <c r="C352" s="38">
        <v>29905</v>
      </c>
      <c r="D352" s="166" t="s">
        <v>297</v>
      </c>
      <c r="E352" s="38">
        <v>10</v>
      </c>
      <c r="F352" s="38" t="s">
        <v>24</v>
      </c>
      <c r="G352" s="172">
        <v>150000</v>
      </c>
      <c r="H352" s="38">
        <v>1</v>
      </c>
      <c r="I352" s="38" t="s">
        <v>336</v>
      </c>
      <c r="J352" s="39"/>
      <c r="L352" s="39"/>
      <c r="M352" s="39"/>
    </row>
    <row r="353" spans="1:13" s="189" customFormat="1" x14ac:dyDescent="0.25">
      <c r="A353" s="30">
        <v>169</v>
      </c>
      <c r="B353" s="38">
        <v>47131701</v>
      </c>
      <c r="C353" s="38">
        <v>29905</v>
      </c>
      <c r="D353" s="166" t="s">
        <v>298</v>
      </c>
      <c r="E353" s="38">
        <v>15</v>
      </c>
      <c r="F353" s="38" t="s">
        <v>24</v>
      </c>
      <c r="G353" s="172">
        <v>300000</v>
      </c>
      <c r="H353" s="38">
        <v>1</v>
      </c>
      <c r="I353" s="38" t="s">
        <v>336</v>
      </c>
      <c r="J353" s="39"/>
      <c r="L353" s="39"/>
      <c r="M353" s="39"/>
    </row>
    <row r="354" spans="1:13" s="189" customFormat="1" x14ac:dyDescent="0.25">
      <c r="A354" s="30">
        <v>169</v>
      </c>
      <c r="B354" s="38">
        <v>47131811</v>
      </c>
      <c r="C354" s="38">
        <v>29905</v>
      </c>
      <c r="D354" s="166" t="s">
        <v>299</v>
      </c>
      <c r="E354" s="38">
        <v>150</v>
      </c>
      <c r="F354" s="38" t="s">
        <v>24</v>
      </c>
      <c r="G354" s="172">
        <v>85000</v>
      </c>
      <c r="H354" s="38">
        <v>1</v>
      </c>
      <c r="I354" s="38" t="s">
        <v>336</v>
      </c>
      <c r="J354" s="39"/>
      <c r="L354" s="39"/>
      <c r="M354" s="39"/>
    </row>
    <row r="355" spans="1:13" s="189" customFormat="1" x14ac:dyDescent="0.25">
      <c r="A355" s="30">
        <v>169</v>
      </c>
      <c r="B355" s="38">
        <v>46181504</v>
      </c>
      <c r="C355" s="38">
        <v>29905</v>
      </c>
      <c r="D355" s="166" t="s">
        <v>300</v>
      </c>
      <c r="E355" s="38">
        <v>40</v>
      </c>
      <c r="F355" s="38" t="s">
        <v>24</v>
      </c>
      <c r="G355" s="172">
        <v>100000</v>
      </c>
      <c r="H355" s="38">
        <v>1</v>
      </c>
      <c r="I355" s="38" t="s">
        <v>336</v>
      </c>
      <c r="J355" s="39"/>
      <c r="L355" s="39"/>
      <c r="M355" s="39"/>
    </row>
    <row r="356" spans="1:13" s="189" customFormat="1" x14ac:dyDescent="0.25">
      <c r="A356" s="30">
        <v>169</v>
      </c>
      <c r="B356" s="38">
        <v>44102999</v>
      </c>
      <c r="C356" s="38">
        <v>29905</v>
      </c>
      <c r="D356" s="166" t="s">
        <v>301</v>
      </c>
      <c r="E356" s="38">
        <v>50</v>
      </c>
      <c r="F356" s="38" t="s">
        <v>24</v>
      </c>
      <c r="G356" s="172">
        <v>100000</v>
      </c>
      <c r="H356" s="38">
        <v>1</v>
      </c>
      <c r="I356" s="38" t="s">
        <v>336</v>
      </c>
      <c r="J356" s="39"/>
      <c r="L356" s="39"/>
      <c r="M356" s="39"/>
    </row>
    <row r="357" spans="1:13" s="189" customFormat="1" x14ac:dyDescent="0.25">
      <c r="A357" s="30">
        <v>169</v>
      </c>
      <c r="B357" s="38">
        <v>47131605</v>
      </c>
      <c r="C357" s="38">
        <v>29905</v>
      </c>
      <c r="D357" s="166" t="s">
        <v>302</v>
      </c>
      <c r="E357" s="38">
        <v>15</v>
      </c>
      <c r="F357" s="38" t="s">
        <v>24</v>
      </c>
      <c r="G357" s="172">
        <v>7500</v>
      </c>
      <c r="H357" s="38">
        <v>1</v>
      </c>
      <c r="I357" s="38" t="s">
        <v>336</v>
      </c>
      <c r="J357" s="39"/>
      <c r="L357" s="39"/>
      <c r="M357" s="39"/>
    </row>
    <row r="358" spans="1:13" s="189" customFormat="1" x14ac:dyDescent="0.25">
      <c r="A358" s="30">
        <v>169</v>
      </c>
      <c r="B358" s="38">
        <v>30181614</v>
      </c>
      <c r="C358" s="38">
        <v>29905</v>
      </c>
      <c r="D358" s="166" t="s">
        <v>303</v>
      </c>
      <c r="E358" s="38">
        <v>20</v>
      </c>
      <c r="F358" s="38" t="s">
        <v>24</v>
      </c>
      <c r="G358" s="172">
        <v>100000</v>
      </c>
      <c r="H358" s="38">
        <v>1</v>
      </c>
      <c r="I358" s="38" t="s">
        <v>336</v>
      </c>
      <c r="J358" s="39"/>
      <c r="L358" s="39"/>
      <c r="M358" s="39"/>
    </row>
    <row r="359" spans="1:13" s="189" customFormat="1" x14ac:dyDescent="0.25">
      <c r="A359" s="30"/>
      <c r="B359" s="38"/>
      <c r="C359" s="38"/>
      <c r="D359" s="166"/>
      <c r="E359" s="38"/>
      <c r="F359" s="38"/>
      <c r="G359" s="172"/>
      <c r="H359" s="38"/>
      <c r="I359" s="38"/>
      <c r="J359" s="39"/>
      <c r="L359" s="39"/>
      <c r="M359" s="39"/>
    </row>
    <row r="360" spans="1:13" s="189" customFormat="1" ht="28.5" customHeight="1" x14ac:dyDescent="0.25">
      <c r="A360" s="217">
        <v>169</v>
      </c>
      <c r="B360" s="62"/>
      <c r="C360" s="62">
        <v>29999</v>
      </c>
      <c r="D360" s="218" t="s">
        <v>101</v>
      </c>
      <c r="E360" s="218"/>
      <c r="F360" s="62"/>
      <c r="G360" s="219">
        <f>+G361</f>
        <v>100000</v>
      </c>
      <c r="H360" s="223">
        <v>1</v>
      </c>
      <c r="I360" s="221" t="s">
        <v>335</v>
      </c>
      <c r="J360" s="62"/>
      <c r="L360" s="39"/>
      <c r="M360" s="39"/>
    </row>
    <row r="361" spans="1:13" s="189" customFormat="1" x14ac:dyDescent="0.25">
      <c r="A361" s="64">
        <v>169</v>
      </c>
      <c r="B361" s="66">
        <v>49101701</v>
      </c>
      <c r="C361" s="66">
        <v>29999</v>
      </c>
      <c r="D361" s="220" t="s">
        <v>230</v>
      </c>
      <c r="E361" s="65">
        <v>4</v>
      </c>
      <c r="F361" s="65" t="s">
        <v>55</v>
      </c>
      <c r="G361" s="172">
        <v>100000</v>
      </c>
      <c r="H361" s="38">
        <v>1</v>
      </c>
      <c r="I361" s="38" t="s">
        <v>335</v>
      </c>
      <c r="J361" s="63" t="s">
        <v>141</v>
      </c>
      <c r="L361" s="39"/>
      <c r="M361" s="39"/>
    </row>
    <row r="362" spans="1:13" s="189" customFormat="1" ht="15.75" x14ac:dyDescent="0.25">
      <c r="A362" s="221">
        <v>169</v>
      </c>
      <c r="B362" s="221"/>
      <c r="C362" s="221">
        <v>50103</v>
      </c>
      <c r="D362" s="261" t="s">
        <v>242</v>
      </c>
      <c r="E362" s="221"/>
      <c r="F362" s="221"/>
      <c r="G362" s="222">
        <f>SUM(G363)</f>
        <v>7000000</v>
      </c>
      <c r="H362" s="223" t="s">
        <v>304</v>
      </c>
      <c r="I362" s="221"/>
      <c r="J362" s="67"/>
      <c r="L362" s="39"/>
      <c r="M362" s="266"/>
    </row>
    <row r="363" spans="1:13" s="189" customFormat="1" x14ac:dyDescent="0.25">
      <c r="A363" s="224">
        <v>169</v>
      </c>
      <c r="B363" s="68">
        <v>43222644</v>
      </c>
      <c r="C363" s="68">
        <v>50103</v>
      </c>
      <c r="D363" s="262" t="s">
        <v>243</v>
      </c>
      <c r="E363" s="68">
        <v>1</v>
      </c>
      <c r="F363" s="68" t="s">
        <v>24</v>
      </c>
      <c r="G363" s="225">
        <v>7000000</v>
      </c>
      <c r="H363" s="68">
        <v>280</v>
      </c>
      <c r="I363" s="68" t="s">
        <v>338</v>
      </c>
      <c r="J363" s="67"/>
      <c r="L363" s="39"/>
      <c r="M363" s="39"/>
    </row>
    <row r="364" spans="1:13" s="189" customFormat="1" x14ac:dyDescent="0.25">
      <c r="A364" s="221">
        <v>169</v>
      </c>
      <c r="B364" s="221"/>
      <c r="C364" s="221">
        <v>50104</v>
      </c>
      <c r="D364" s="261" t="s">
        <v>305</v>
      </c>
      <c r="E364" s="221"/>
      <c r="F364" s="221"/>
      <c r="G364" s="222">
        <f>SUM(G365:G387)</f>
        <v>7000000</v>
      </c>
      <c r="H364" s="223" t="s">
        <v>304</v>
      </c>
      <c r="I364" s="221"/>
      <c r="J364" s="67"/>
      <c r="L364" s="39"/>
      <c r="M364" s="39"/>
    </row>
    <row r="365" spans="1:13" s="189" customFormat="1" x14ac:dyDescent="0.25">
      <c r="A365" s="224">
        <v>169</v>
      </c>
      <c r="B365" s="68">
        <v>40101701</v>
      </c>
      <c r="C365" s="68">
        <v>50104</v>
      </c>
      <c r="D365" s="262" t="s">
        <v>306</v>
      </c>
      <c r="E365" s="68">
        <v>5</v>
      </c>
      <c r="F365" s="68" t="s">
        <v>24</v>
      </c>
      <c r="G365" s="225">
        <v>1000000</v>
      </c>
      <c r="H365" s="68">
        <v>280</v>
      </c>
      <c r="I365" s="68" t="s">
        <v>338</v>
      </c>
      <c r="J365" s="39"/>
      <c r="L365" s="39"/>
      <c r="M365" s="39"/>
    </row>
    <row r="366" spans="1:13" s="189" customFormat="1" x14ac:dyDescent="0.25">
      <c r="A366" s="224">
        <v>169</v>
      </c>
      <c r="B366" s="68">
        <v>56112102</v>
      </c>
      <c r="C366" s="68">
        <v>50104</v>
      </c>
      <c r="D366" s="262" t="s">
        <v>307</v>
      </c>
      <c r="E366" s="68">
        <v>15</v>
      </c>
      <c r="F366" s="68" t="s">
        <v>24</v>
      </c>
      <c r="G366" s="225">
        <v>539107</v>
      </c>
      <c r="H366" s="68">
        <v>280</v>
      </c>
      <c r="I366" s="68" t="s">
        <v>338</v>
      </c>
      <c r="J366" s="39"/>
      <c r="L366" s="39"/>
      <c r="M366" s="39"/>
    </row>
    <row r="367" spans="1:13" s="189" customFormat="1" x14ac:dyDescent="0.25">
      <c r="A367" s="224">
        <v>169</v>
      </c>
      <c r="B367" s="68">
        <v>40101604</v>
      </c>
      <c r="C367" s="68">
        <v>50104</v>
      </c>
      <c r="D367" s="262" t="s">
        <v>308</v>
      </c>
      <c r="E367" s="68">
        <v>20</v>
      </c>
      <c r="F367" s="68" t="s">
        <v>24</v>
      </c>
      <c r="G367" s="225">
        <v>300000</v>
      </c>
      <c r="H367" s="68">
        <v>280</v>
      </c>
      <c r="I367" s="68" t="s">
        <v>338</v>
      </c>
      <c r="J367" s="39"/>
      <c r="L367" s="39"/>
      <c r="M367" s="39"/>
    </row>
    <row r="368" spans="1:13" s="189" customFormat="1" x14ac:dyDescent="0.25">
      <c r="A368" s="224">
        <v>169</v>
      </c>
      <c r="B368" s="68">
        <v>40101609</v>
      </c>
      <c r="C368" s="68">
        <v>50104</v>
      </c>
      <c r="D368" s="262" t="s">
        <v>309</v>
      </c>
      <c r="E368" s="68">
        <v>10</v>
      </c>
      <c r="F368" s="68" t="s">
        <v>24</v>
      </c>
      <c r="G368" s="225">
        <v>260893</v>
      </c>
      <c r="H368" s="68">
        <v>280</v>
      </c>
      <c r="I368" s="68" t="s">
        <v>338</v>
      </c>
      <c r="J368" s="39"/>
      <c r="L368" s="39"/>
      <c r="M368" s="39"/>
    </row>
    <row r="369" spans="1:13" s="189" customFormat="1" x14ac:dyDescent="0.25">
      <c r="A369" s="224">
        <v>169</v>
      </c>
      <c r="B369" s="68">
        <v>56101504</v>
      </c>
      <c r="C369" s="68">
        <v>50104</v>
      </c>
      <c r="D369" s="262" t="s">
        <v>310</v>
      </c>
      <c r="E369" s="68">
        <v>106</v>
      </c>
      <c r="F369" s="68" t="s">
        <v>24</v>
      </c>
      <c r="G369" s="225">
        <v>150000</v>
      </c>
      <c r="H369" s="68">
        <v>280</v>
      </c>
      <c r="I369" s="68" t="s">
        <v>338</v>
      </c>
      <c r="J369" s="39"/>
      <c r="L369" s="39"/>
      <c r="M369" s="39"/>
    </row>
    <row r="370" spans="1:13" s="189" customFormat="1" ht="30.75" customHeight="1" x14ac:dyDescent="0.25">
      <c r="A370" s="224">
        <v>169</v>
      </c>
      <c r="B370" s="69">
        <v>40101701</v>
      </c>
      <c r="C370" s="68">
        <v>50104</v>
      </c>
      <c r="D370" s="263" t="s">
        <v>311</v>
      </c>
      <c r="E370" s="68">
        <v>1</v>
      </c>
      <c r="F370" s="68" t="s">
        <v>24</v>
      </c>
      <c r="G370" s="225">
        <v>400000</v>
      </c>
      <c r="H370" s="68">
        <v>280</v>
      </c>
      <c r="I370" s="68" t="s">
        <v>338</v>
      </c>
      <c r="J370" s="39"/>
      <c r="L370" s="39"/>
      <c r="M370" s="39"/>
    </row>
    <row r="371" spans="1:13" s="189" customFormat="1" x14ac:dyDescent="0.25">
      <c r="A371" s="224">
        <v>169</v>
      </c>
      <c r="B371" s="68">
        <v>56101519</v>
      </c>
      <c r="C371" s="68">
        <v>50104</v>
      </c>
      <c r="D371" s="262" t="s">
        <v>312</v>
      </c>
      <c r="E371" s="68">
        <v>15</v>
      </c>
      <c r="F371" s="68" t="s">
        <v>24</v>
      </c>
      <c r="G371" s="225">
        <v>200000</v>
      </c>
      <c r="H371" s="68">
        <v>280</v>
      </c>
      <c r="I371" s="68" t="s">
        <v>338</v>
      </c>
      <c r="J371" s="39"/>
      <c r="L371" s="39"/>
      <c r="M371" s="39"/>
    </row>
    <row r="372" spans="1:13" s="189" customFormat="1" x14ac:dyDescent="0.25">
      <c r="A372" s="224">
        <v>169</v>
      </c>
      <c r="B372" s="68">
        <v>56101542</v>
      </c>
      <c r="C372" s="68">
        <v>50104</v>
      </c>
      <c r="D372" s="262" t="s">
        <v>313</v>
      </c>
      <c r="E372" s="68">
        <v>80</v>
      </c>
      <c r="F372" s="68" t="s">
        <v>24</v>
      </c>
      <c r="G372" s="225">
        <v>30000</v>
      </c>
      <c r="H372" s="68">
        <v>280</v>
      </c>
      <c r="I372" s="68" t="s">
        <v>338</v>
      </c>
      <c r="J372" s="39"/>
      <c r="L372" s="39"/>
      <c r="M372" s="39"/>
    </row>
    <row r="373" spans="1:13" s="189" customFormat="1" x14ac:dyDescent="0.25">
      <c r="A373" s="224">
        <v>169</v>
      </c>
      <c r="B373" s="68">
        <v>56101599</v>
      </c>
      <c r="C373" s="68">
        <v>50104</v>
      </c>
      <c r="D373" s="262" t="s">
        <v>314</v>
      </c>
      <c r="E373" s="68">
        <v>30</v>
      </c>
      <c r="F373" s="68" t="s">
        <v>24</v>
      </c>
      <c r="G373" s="225">
        <v>200000</v>
      </c>
      <c r="H373" s="68">
        <v>280</v>
      </c>
      <c r="I373" s="68" t="s">
        <v>338</v>
      </c>
      <c r="J373" s="39"/>
      <c r="L373" s="39"/>
      <c r="M373" s="39"/>
    </row>
    <row r="374" spans="1:13" s="189" customFormat="1" x14ac:dyDescent="0.25">
      <c r="A374" s="224">
        <v>169</v>
      </c>
      <c r="B374" s="68">
        <v>56111503</v>
      </c>
      <c r="C374" s="68">
        <v>50104</v>
      </c>
      <c r="D374" s="262" t="s">
        <v>315</v>
      </c>
      <c r="E374" s="68">
        <v>2</v>
      </c>
      <c r="F374" s="68" t="s">
        <v>24</v>
      </c>
      <c r="G374" s="225">
        <v>300000</v>
      </c>
      <c r="H374" s="68">
        <v>280</v>
      </c>
      <c r="I374" s="68" t="s">
        <v>338</v>
      </c>
      <c r="J374" s="39"/>
      <c r="L374" s="39"/>
      <c r="M374" s="39"/>
    </row>
    <row r="375" spans="1:13" s="189" customFormat="1" x14ac:dyDescent="0.25">
      <c r="A375" s="224">
        <v>169</v>
      </c>
      <c r="B375" s="68">
        <v>56101530</v>
      </c>
      <c r="C375" s="68">
        <v>50104</v>
      </c>
      <c r="D375" s="262" t="s">
        <v>316</v>
      </c>
      <c r="E375" s="68">
        <v>1</v>
      </c>
      <c r="F375" s="68" t="s">
        <v>24</v>
      </c>
      <c r="G375" s="225">
        <v>100000</v>
      </c>
      <c r="H375" s="68">
        <v>280</v>
      </c>
      <c r="I375" s="68" t="s">
        <v>338</v>
      </c>
      <c r="J375" s="39"/>
      <c r="L375" s="39"/>
      <c r="M375" s="39"/>
    </row>
    <row r="376" spans="1:13" s="189" customFormat="1" x14ac:dyDescent="0.25">
      <c r="A376" s="224">
        <v>169</v>
      </c>
      <c r="B376" s="68">
        <v>56101701</v>
      </c>
      <c r="C376" s="68">
        <v>50104</v>
      </c>
      <c r="D376" s="262" t="s">
        <v>317</v>
      </c>
      <c r="E376" s="68">
        <v>1</v>
      </c>
      <c r="F376" s="68" t="s">
        <v>24</v>
      </c>
      <c r="G376" s="225">
        <v>120000</v>
      </c>
      <c r="H376" s="68">
        <v>280</v>
      </c>
      <c r="I376" s="68" t="s">
        <v>338</v>
      </c>
      <c r="J376" s="39"/>
      <c r="L376" s="39"/>
      <c r="M376" s="39"/>
    </row>
    <row r="377" spans="1:13" s="189" customFormat="1" x14ac:dyDescent="0.25">
      <c r="A377" s="224">
        <v>169</v>
      </c>
      <c r="B377" s="68">
        <v>56101703</v>
      </c>
      <c r="C377" s="68">
        <v>50104</v>
      </c>
      <c r="D377" s="262" t="s">
        <v>318</v>
      </c>
      <c r="E377" s="68">
        <v>29</v>
      </c>
      <c r="F377" s="68" t="s">
        <v>24</v>
      </c>
      <c r="G377" s="225">
        <v>500000</v>
      </c>
      <c r="H377" s="68">
        <v>280</v>
      </c>
      <c r="I377" s="68" t="s">
        <v>338</v>
      </c>
      <c r="J377" s="39"/>
      <c r="L377" s="39"/>
      <c r="M377" s="39"/>
    </row>
    <row r="378" spans="1:13" x14ac:dyDescent="0.25">
      <c r="A378" s="224">
        <v>169</v>
      </c>
      <c r="B378" s="68">
        <v>56101706</v>
      </c>
      <c r="C378" s="68">
        <v>50104</v>
      </c>
      <c r="D378" s="262" t="s">
        <v>319</v>
      </c>
      <c r="E378" s="68">
        <v>17</v>
      </c>
      <c r="F378" s="68" t="s">
        <v>24</v>
      </c>
      <c r="G378" s="225">
        <v>500000</v>
      </c>
      <c r="H378" s="68">
        <v>280</v>
      </c>
      <c r="I378" s="68" t="s">
        <v>338</v>
      </c>
    </row>
    <row r="379" spans="1:13" x14ac:dyDescent="0.25">
      <c r="A379" s="224">
        <v>169</v>
      </c>
      <c r="B379" s="68">
        <v>56101708</v>
      </c>
      <c r="C379" s="68">
        <v>50104</v>
      </c>
      <c r="D379" s="262" t="s">
        <v>320</v>
      </c>
      <c r="E379" s="68">
        <v>4</v>
      </c>
      <c r="F379" s="68" t="s">
        <v>24</v>
      </c>
      <c r="G379" s="225">
        <v>100000</v>
      </c>
      <c r="H379" s="68">
        <v>280</v>
      </c>
      <c r="I379" s="68" t="s">
        <v>338</v>
      </c>
    </row>
    <row r="380" spans="1:13" x14ac:dyDescent="0.25">
      <c r="A380" s="224">
        <v>169</v>
      </c>
      <c r="B380" s="68">
        <v>56101702</v>
      </c>
      <c r="C380" s="68">
        <v>50104</v>
      </c>
      <c r="D380" s="262" t="s">
        <v>321</v>
      </c>
      <c r="E380" s="68">
        <v>40</v>
      </c>
      <c r="F380" s="68" t="s">
        <v>24</v>
      </c>
      <c r="G380" s="225">
        <v>500000</v>
      </c>
      <c r="H380" s="68">
        <v>280</v>
      </c>
      <c r="I380" s="68" t="s">
        <v>339</v>
      </c>
    </row>
    <row r="381" spans="1:13" x14ac:dyDescent="0.25">
      <c r="A381" s="224">
        <v>169</v>
      </c>
      <c r="B381" s="68">
        <v>46171509</v>
      </c>
      <c r="C381" s="68">
        <v>50104</v>
      </c>
      <c r="D381" s="262" t="s">
        <v>322</v>
      </c>
      <c r="E381" s="68">
        <v>1</v>
      </c>
      <c r="F381" s="68" t="s">
        <v>24</v>
      </c>
      <c r="G381" s="225">
        <v>100000</v>
      </c>
      <c r="H381" s="68">
        <v>280</v>
      </c>
      <c r="I381" s="68" t="s">
        <v>339</v>
      </c>
    </row>
    <row r="382" spans="1:13" x14ac:dyDescent="0.25">
      <c r="A382" s="224">
        <v>169</v>
      </c>
      <c r="B382" s="68">
        <v>40101701</v>
      </c>
      <c r="C382" s="68">
        <v>50104</v>
      </c>
      <c r="D382" s="262" t="s">
        <v>306</v>
      </c>
      <c r="E382" s="68">
        <v>5</v>
      </c>
      <c r="F382" s="68" t="s">
        <v>323</v>
      </c>
      <c r="G382" s="225">
        <v>500000</v>
      </c>
      <c r="H382" s="68">
        <v>280</v>
      </c>
      <c r="I382" s="68" t="s">
        <v>339</v>
      </c>
    </row>
    <row r="383" spans="1:13" x14ac:dyDescent="0.25">
      <c r="A383" s="224">
        <v>169</v>
      </c>
      <c r="B383" s="68">
        <v>56101507</v>
      </c>
      <c r="C383" s="68">
        <v>50104</v>
      </c>
      <c r="D383" s="262" t="s">
        <v>324</v>
      </c>
      <c r="E383" s="68">
        <v>2</v>
      </c>
      <c r="F383" s="68" t="s">
        <v>24</v>
      </c>
      <c r="G383" s="225">
        <v>200000</v>
      </c>
      <c r="H383" s="68">
        <v>280</v>
      </c>
      <c r="I383" s="68" t="s">
        <v>339</v>
      </c>
    </row>
    <row r="384" spans="1:13" x14ac:dyDescent="0.25">
      <c r="A384" s="224">
        <v>169</v>
      </c>
      <c r="B384" s="68">
        <v>56101519</v>
      </c>
      <c r="C384" s="68">
        <v>50104</v>
      </c>
      <c r="D384" s="262" t="s">
        <v>312</v>
      </c>
      <c r="E384" s="68">
        <v>1</v>
      </c>
      <c r="F384" s="68" t="s">
        <v>24</v>
      </c>
      <c r="G384" s="225">
        <v>200000</v>
      </c>
      <c r="H384" s="68">
        <v>280</v>
      </c>
      <c r="I384" s="68" t="s">
        <v>339</v>
      </c>
    </row>
    <row r="385" spans="1:13" x14ac:dyDescent="0.25">
      <c r="A385" s="224">
        <v>169</v>
      </c>
      <c r="B385" s="68">
        <v>56101530</v>
      </c>
      <c r="C385" s="68">
        <v>50104</v>
      </c>
      <c r="D385" s="262" t="s">
        <v>325</v>
      </c>
      <c r="E385" s="68">
        <v>1</v>
      </c>
      <c r="F385" s="68" t="s">
        <v>76</v>
      </c>
      <c r="G385" s="225">
        <v>100000</v>
      </c>
      <c r="H385" s="68">
        <v>280</v>
      </c>
      <c r="I385" s="68" t="s">
        <v>339</v>
      </c>
    </row>
    <row r="386" spans="1:13" x14ac:dyDescent="0.25">
      <c r="A386" s="224">
        <v>169</v>
      </c>
      <c r="B386" s="68">
        <v>56101702</v>
      </c>
      <c r="C386" s="68">
        <v>50104</v>
      </c>
      <c r="D386" s="262" t="s">
        <v>326</v>
      </c>
      <c r="E386" s="68">
        <v>4</v>
      </c>
      <c r="F386" s="68" t="s">
        <v>24</v>
      </c>
      <c r="G386" s="225">
        <v>500000</v>
      </c>
      <c r="H386" s="68">
        <v>280</v>
      </c>
      <c r="I386" s="68" t="s">
        <v>339</v>
      </c>
    </row>
    <row r="387" spans="1:13" x14ac:dyDescent="0.25">
      <c r="A387" s="224">
        <v>169</v>
      </c>
      <c r="B387" s="68">
        <v>56101703</v>
      </c>
      <c r="C387" s="68">
        <v>50104</v>
      </c>
      <c r="D387" s="262" t="s">
        <v>318</v>
      </c>
      <c r="E387" s="68">
        <v>1</v>
      </c>
      <c r="F387" s="68" t="s">
        <v>24</v>
      </c>
      <c r="G387" s="225">
        <v>200000</v>
      </c>
      <c r="H387" s="68">
        <v>280</v>
      </c>
      <c r="I387" s="68" t="s">
        <v>339</v>
      </c>
    </row>
    <row r="388" spans="1:13" x14ac:dyDescent="0.25">
      <c r="A388" s="47">
        <v>169</v>
      </c>
      <c r="B388" s="47"/>
      <c r="C388" s="206">
        <v>50105</v>
      </c>
      <c r="D388" s="199" t="s">
        <v>327</v>
      </c>
      <c r="E388" s="47"/>
      <c r="F388" s="47"/>
      <c r="G388" s="202">
        <f>+G389</f>
        <v>10000000</v>
      </c>
      <c r="H388" s="47">
        <v>280</v>
      </c>
      <c r="I388" s="47"/>
    </row>
    <row r="389" spans="1:13" x14ac:dyDescent="0.25">
      <c r="A389" s="224">
        <v>169</v>
      </c>
      <c r="B389" s="68">
        <v>43222612</v>
      </c>
      <c r="C389" s="68">
        <v>50105</v>
      </c>
      <c r="D389" s="262" t="s">
        <v>328</v>
      </c>
      <c r="E389" s="68">
        <v>1</v>
      </c>
      <c r="F389" s="68" t="s">
        <v>24</v>
      </c>
      <c r="G389" s="225">
        <v>10000000</v>
      </c>
      <c r="H389" s="68">
        <v>280</v>
      </c>
      <c r="I389" s="68" t="s">
        <v>339</v>
      </c>
      <c r="M389" s="227"/>
    </row>
    <row r="390" spans="1:13" x14ac:dyDescent="0.25">
      <c r="A390" s="226"/>
      <c r="B390" s="226"/>
      <c r="C390" s="226"/>
      <c r="D390" s="264"/>
      <c r="E390" s="226"/>
      <c r="F390" s="226"/>
      <c r="G390" s="227"/>
      <c r="H390" s="228"/>
      <c r="I390" s="226"/>
    </row>
    <row r="391" spans="1:13" ht="15.75" thickBot="1" x14ac:dyDescent="0.3">
      <c r="A391" s="226"/>
      <c r="B391" s="226"/>
      <c r="C391" s="226"/>
      <c r="D391" s="267" t="s">
        <v>332</v>
      </c>
      <c r="E391" s="268"/>
      <c r="F391" s="268"/>
      <c r="G391" s="269">
        <f>+G388+G364+G362+G360+G300+G272+G266+G230+G227+G224+G208+G206+G203+G173+G164+G162+G157+G153+G148+G142+G140+G135+G133+G120+G115+G106+G100+G87+G75+G65+G60+G58+G52+G39+G34+G32+G22+G27+G13+G10</f>
        <v>1375991807</v>
      </c>
      <c r="H391" s="228"/>
      <c r="I391" s="226"/>
      <c r="M391" s="91"/>
    </row>
    <row r="392" spans="1:13" ht="15.75" thickTop="1" x14ac:dyDescent="0.25">
      <c r="A392" s="226"/>
      <c r="B392" s="226"/>
      <c r="C392" s="226"/>
      <c r="D392" s="264"/>
      <c r="E392" s="226"/>
      <c r="F392" s="226"/>
      <c r="G392" s="227"/>
      <c r="H392" s="228"/>
      <c r="I392" s="226"/>
    </row>
    <row r="393" spans="1:13" x14ac:dyDescent="0.25">
      <c r="A393" s="226"/>
      <c r="B393" s="226"/>
      <c r="C393" s="226"/>
      <c r="D393" s="264"/>
      <c r="E393" s="226"/>
      <c r="F393" s="226"/>
      <c r="G393" s="227"/>
      <c r="H393" s="228"/>
      <c r="I393" s="226"/>
    </row>
    <row r="394" spans="1:13" x14ac:dyDescent="0.25">
      <c r="D394" s="113"/>
    </row>
    <row r="395" spans="1:13" x14ac:dyDescent="0.25">
      <c r="B395" s="229"/>
      <c r="D395" s="113"/>
    </row>
    <row r="396" spans="1:13" x14ac:dyDescent="0.25">
      <c r="B396" s="51"/>
      <c r="C396" s="51"/>
      <c r="D396" s="113"/>
    </row>
    <row r="397" spans="1:13" x14ac:dyDescent="0.25">
      <c r="B397" s="51"/>
      <c r="D397" s="113"/>
    </row>
    <row r="398" spans="1:13" x14ac:dyDescent="0.25">
      <c r="D398" s="113"/>
    </row>
    <row r="399" spans="1:13" x14ac:dyDescent="0.25">
      <c r="D399" s="113"/>
    </row>
    <row r="400" spans="1:13" x14ac:dyDescent="0.25">
      <c r="B400" s="229"/>
      <c r="D400" s="113"/>
    </row>
    <row r="401" spans="3:4" x14ac:dyDescent="0.25">
      <c r="C401" s="51"/>
      <c r="D401" s="113"/>
    </row>
    <row r="402" spans="3:4" x14ac:dyDescent="0.25">
      <c r="D402" s="113"/>
    </row>
    <row r="403" spans="3:4" x14ac:dyDescent="0.25">
      <c r="D403" s="113"/>
    </row>
    <row r="404" spans="3:4" x14ac:dyDescent="0.25">
      <c r="D404" s="113"/>
    </row>
    <row r="405" spans="3:4" x14ac:dyDescent="0.25">
      <c r="D405" s="113"/>
    </row>
    <row r="406" spans="3:4" x14ac:dyDescent="0.25">
      <c r="D406" s="113"/>
    </row>
    <row r="407" spans="3:4" x14ac:dyDescent="0.25">
      <c r="D407" s="113"/>
    </row>
    <row r="408" spans="3:4" x14ac:dyDescent="0.25">
      <c r="D408" s="113"/>
    </row>
    <row r="409" spans="3:4" x14ac:dyDescent="0.25">
      <c r="D409" s="113"/>
    </row>
    <row r="410" spans="3:4" x14ac:dyDescent="0.25">
      <c r="D410" s="113"/>
    </row>
    <row r="411" spans="3:4" x14ac:dyDescent="0.25">
      <c r="D411" s="113"/>
    </row>
    <row r="412" spans="3:4" x14ac:dyDescent="0.25">
      <c r="D412" s="113"/>
    </row>
    <row r="413" spans="3:4" x14ac:dyDescent="0.25">
      <c r="D413" s="113"/>
    </row>
    <row r="414" spans="3:4" x14ac:dyDescent="0.25">
      <c r="D414" s="113"/>
    </row>
    <row r="415" spans="3:4" x14ac:dyDescent="0.25">
      <c r="D415" s="113"/>
    </row>
    <row r="416" spans="3:4" x14ac:dyDescent="0.25">
      <c r="D416" s="113"/>
    </row>
    <row r="417" spans="4:4" x14ac:dyDescent="0.25">
      <c r="D417" s="113"/>
    </row>
    <row r="418" spans="4:4" x14ac:dyDescent="0.25">
      <c r="D418" s="113"/>
    </row>
    <row r="419" spans="4:4" x14ac:dyDescent="0.25">
      <c r="D419" s="113"/>
    </row>
    <row r="420" spans="4:4" x14ac:dyDescent="0.25">
      <c r="D420" s="113"/>
    </row>
    <row r="421" spans="4:4" x14ac:dyDescent="0.25">
      <c r="D421" s="113"/>
    </row>
    <row r="422" spans="4:4" x14ac:dyDescent="0.25">
      <c r="D422" s="113"/>
    </row>
    <row r="423" spans="4:4" x14ac:dyDescent="0.25">
      <c r="D423" s="113"/>
    </row>
    <row r="424" spans="4:4" x14ac:dyDescent="0.25">
      <c r="D424" s="113"/>
    </row>
    <row r="425" spans="4:4" x14ac:dyDescent="0.25">
      <c r="D425" s="113"/>
    </row>
    <row r="426" spans="4:4" x14ac:dyDescent="0.25">
      <c r="D426" s="113"/>
    </row>
    <row r="427" spans="4:4" x14ac:dyDescent="0.25">
      <c r="D427" s="113"/>
    </row>
    <row r="428" spans="4:4" x14ac:dyDescent="0.25">
      <c r="D428" s="113"/>
    </row>
    <row r="429" spans="4:4" x14ac:dyDescent="0.25">
      <c r="D429" s="113"/>
    </row>
    <row r="430" spans="4:4" x14ac:dyDescent="0.25">
      <c r="D430" s="113"/>
    </row>
    <row r="431" spans="4:4" x14ac:dyDescent="0.25">
      <c r="D431" s="113"/>
    </row>
    <row r="432" spans="4:4" x14ac:dyDescent="0.25">
      <c r="D432" s="113"/>
    </row>
    <row r="433" spans="4:4" x14ac:dyDescent="0.25">
      <c r="D433" s="113"/>
    </row>
    <row r="434" spans="4:4" x14ac:dyDescent="0.25">
      <c r="D434" s="113"/>
    </row>
    <row r="435" spans="4:4" x14ac:dyDescent="0.25">
      <c r="D435" s="113"/>
    </row>
    <row r="436" spans="4:4" x14ac:dyDescent="0.25">
      <c r="D436" s="113"/>
    </row>
    <row r="437" spans="4:4" x14ac:dyDescent="0.25">
      <c r="D437" s="113"/>
    </row>
    <row r="438" spans="4:4" x14ac:dyDescent="0.25">
      <c r="D438" s="113"/>
    </row>
    <row r="439" spans="4:4" x14ac:dyDescent="0.25">
      <c r="D439" s="113"/>
    </row>
    <row r="440" spans="4:4" x14ac:dyDescent="0.25">
      <c r="D440" s="113"/>
    </row>
    <row r="441" spans="4:4" x14ac:dyDescent="0.25">
      <c r="D441" s="113"/>
    </row>
    <row r="442" spans="4:4" x14ac:dyDescent="0.25">
      <c r="D442" s="113"/>
    </row>
    <row r="443" spans="4:4" x14ac:dyDescent="0.25">
      <c r="D443" s="113"/>
    </row>
    <row r="444" spans="4:4" x14ac:dyDescent="0.25">
      <c r="D444" s="113"/>
    </row>
    <row r="445" spans="4:4" x14ac:dyDescent="0.25">
      <c r="D445" s="113"/>
    </row>
    <row r="446" spans="4:4" x14ac:dyDescent="0.25">
      <c r="D446" s="113"/>
    </row>
    <row r="447" spans="4:4" x14ac:dyDescent="0.25">
      <c r="D447" s="113"/>
    </row>
    <row r="448" spans="4:4" x14ac:dyDescent="0.25">
      <c r="D448" s="113"/>
    </row>
    <row r="449" spans="4:4" x14ac:dyDescent="0.25">
      <c r="D449" s="113"/>
    </row>
    <row r="450" spans="4:4" x14ac:dyDescent="0.25">
      <c r="D450" s="113"/>
    </row>
    <row r="451" spans="4:4" x14ac:dyDescent="0.25">
      <c r="D451" s="113"/>
    </row>
    <row r="452" spans="4:4" x14ac:dyDescent="0.25">
      <c r="D452" s="113"/>
    </row>
    <row r="453" spans="4:4" x14ac:dyDescent="0.25">
      <c r="D453" s="113"/>
    </row>
    <row r="454" spans="4:4" x14ac:dyDescent="0.25">
      <c r="D454" s="113"/>
    </row>
    <row r="455" spans="4:4" x14ac:dyDescent="0.25">
      <c r="D455" s="113"/>
    </row>
    <row r="456" spans="4:4" x14ac:dyDescent="0.25">
      <c r="D456" s="113"/>
    </row>
    <row r="457" spans="4:4" x14ac:dyDescent="0.25">
      <c r="D457" s="113"/>
    </row>
    <row r="458" spans="4:4" x14ac:dyDescent="0.25">
      <c r="D458" s="113"/>
    </row>
    <row r="459" spans="4:4" x14ac:dyDescent="0.25">
      <c r="D459" s="113"/>
    </row>
    <row r="460" spans="4:4" x14ac:dyDescent="0.25">
      <c r="D460" s="113"/>
    </row>
    <row r="461" spans="4:4" x14ac:dyDescent="0.25">
      <c r="D461" s="113"/>
    </row>
    <row r="462" spans="4:4" x14ac:dyDescent="0.25">
      <c r="D462" s="113"/>
    </row>
    <row r="463" spans="4:4" x14ac:dyDescent="0.25">
      <c r="D463" s="113"/>
    </row>
    <row r="464" spans="4:4" x14ac:dyDescent="0.25">
      <c r="D464" s="113"/>
    </row>
    <row r="465" spans="4:4" x14ac:dyDescent="0.25">
      <c r="D465" s="113"/>
    </row>
    <row r="466" spans="4:4" x14ac:dyDescent="0.25">
      <c r="D466" s="113"/>
    </row>
    <row r="467" spans="4:4" x14ac:dyDescent="0.25">
      <c r="D467" s="113"/>
    </row>
    <row r="468" spans="4:4" x14ac:dyDescent="0.25">
      <c r="D468" s="113"/>
    </row>
    <row r="469" spans="4:4" x14ac:dyDescent="0.25">
      <c r="D469" s="113"/>
    </row>
    <row r="470" spans="4:4" x14ac:dyDescent="0.25">
      <c r="D470" s="113"/>
    </row>
    <row r="471" spans="4:4" x14ac:dyDescent="0.25">
      <c r="D471" s="113"/>
    </row>
    <row r="472" spans="4:4" x14ac:dyDescent="0.25">
      <c r="D472" s="113"/>
    </row>
    <row r="473" spans="4:4" x14ac:dyDescent="0.25">
      <c r="D473" s="113"/>
    </row>
    <row r="474" spans="4:4" x14ac:dyDescent="0.25">
      <c r="D474" s="113"/>
    </row>
    <row r="475" spans="4:4" x14ac:dyDescent="0.25">
      <c r="D475" s="113"/>
    </row>
    <row r="476" spans="4:4" x14ac:dyDescent="0.25">
      <c r="D476" s="113"/>
    </row>
    <row r="477" spans="4:4" x14ac:dyDescent="0.25">
      <c r="D477" s="113"/>
    </row>
    <row r="478" spans="4:4" x14ac:dyDescent="0.25">
      <c r="D478" s="113"/>
    </row>
    <row r="479" spans="4:4" x14ac:dyDescent="0.25">
      <c r="D479" s="113"/>
    </row>
    <row r="480" spans="4:4" x14ac:dyDescent="0.25">
      <c r="D480" s="113"/>
    </row>
    <row r="481" spans="4:4" x14ac:dyDescent="0.25">
      <c r="D481" s="113"/>
    </row>
    <row r="482" spans="4:4" x14ac:dyDescent="0.25">
      <c r="D482" s="113"/>
    </row>
    <row r="483" spans="4:4" x14ac:dyDescent="0.25">
      <c r="D483" s="113"/>
    </row>
    <row r="484" spans="4:4" x14ac:dyDescent="0.25">
      <c r="D484" s="113"/>
    </row>
    <row r="485" spans="4:4" x14ac:dyDescent="0.25">
      <c r="D485" s="113"/>
    </row>
    <row r="486" spans="4:4" x14ac:dyDescent="0.25">
      <c r="D486" s="113"/>
    </row>
    <row r="487" spans="4:4" x14ac:dyDescent="0.25">
      <c r="D487" s="113"/>
    </row>
    <row r="488" spans="4:4" x14ac:dyDescent="0.25">
      <c r="D488" s="113"/>
    </row>
    <row r="489" spans="4:4" x14ac:dyDescent="0.25">
      <c r="D489" s="113"/>
    </row>
    <row r="490" spans="4:4" x14ac:dyDescent="0.25">
      <c r="D490" s="113"/>
    </row>
    <row r="491" spans="4:4" x14ac:dyDescent="0.25">
      <c r="D491" s="113"/>
    </row>
    <row r="492" spans="4:4" x14ac:dyDescent="0.25">
      <c r="D492" s="113"/>
    </row>
    <row r="493" spans="4:4" x14ac:dyDescent="0.25">
      <c r="D493" s="113"/>
    </row>
    <row r="494" spans="4:4" x14ac:dyDescent="0.25">
      <c r="D494" s="113"/>
    </row>
    <row r="495" spans="4:4" x14ac:dyDescent="0.25">
      <c r="D495" s="113"/>
    </row>
    <row r="496" spans="4:4" x14ac:dyDescent="0.25">
      <c r="D496" s="113"/>
    </row>
    <row r="497" spans="4:4" x14ac:dyDescent="0.25">
      <c r="D497" s="113"/>
    </row>
    <row r="498" spans="4:4" x14ac:dyDescent="0.25">
      <c r="D498" s="113"/>
    </row>
    <row r="499" spans="4:4" x14ac:dyDescent="0.25">
      <c r="D499" s="113"/>
    </row>
    <row r="500" spans="4:4" x14ac:dyDescent="0.25">
      <c r="D500" s="113"/>
    </row>
    <row r="501" spans="4:4" x14ac:dyDescent="0.25">
      <c r="D501" s="113"/>
    </row>
    <row r="502" spans="4:4" x14ac:dyDescent="0.25">
      <c r="D502" s="113"/>
    </row>
    <row r="503" spans="4:4" x14ac:dyDescent="0.25">
      <c r="D503" s="113"/>
    </row>
    <row r="504" spans="4:4" x14ac:dyDescent="0.25">
      <c r="D504" s="113"/>
    </row>
    <row r="505" spans="4:4" x14ac:dyDescent="0.25">
      <c r="D505" s="113"/>
    </row>
    <row r="506" spans="4:4" x14ac:dyDescent="0.25">
      <c r="D506" s="113"/>
    </row>
    <row r="507" spans="4:4" x14ac:dyDescent="0.25">
      <c r="D507" s="113"/>
    </row>
    <row r="508" spans="4:4" x14ac:dyDescent="0.25">
      <c r="D508" s="113"/>
    </row>
    <row r="509" spans="4:4" x14ac:dyDescent="0.25">
      <c r="D509" s="113"/>
    </row>
    <row r="510" spans="4:4" x14ac:dyDescent="0.25">
      <c r="D510" s="113"/>
    </row>
    <row r="511" spans="4:4" x14ac:dyDescent="0.25">
      <c r="D511" s="113"/>
    </row>
    <row r="512" spans="4:4" x14ac:dyDescent="0.25">
      <c r="D512" s="113"/>
    </row>
    <row r="513" spans="4:4" x14ac:dyDescent="0.25">
      <c r="D513" s="113"/>
    </row>
    <row r="514" spans="4:4" x14ac:dyDescent="0.25">
      <c r="D514" s="113"/>
    </row>
    <row r="515" spans="4:4" x14ac:dyDescent="0.25">
      <c r="D515" s="113"/>
    </row>
    <row r="516" spans="4:4" x14ac:dyDescent="0.25">
      <c r="D516" s="113"/>
    </row>
    <row r="517" spans="4:4" x14ac:dyDescent="0.25">
      <c r="D517" s="113"/>
    </row>
    <row r="518" spans="4:4" x14ac:dyDescent="0.25">
      <c r="D518" s="113"/>
    </row>
    <row r="519" spans="4:4" x14ac:dyDescent="0.25">
      <c r="D519" s="113"/>
    </row>
    <row r="520" spans="4:4" x14ac:dyDescent="0.25">
      <c r="D520" s="113"/>
    </row>
    <row r="521" spans="4:4" x14ac:dyDescent="0.25">
      <c r="D521" s="113"/>
    </row>
    <row r="522" spans="4:4" x14ac:dyDescent="0.25">
      <c r="D522" s="113"/>
    </row>
    <row r="523" spans="4:4" x14ac:dyDescent="0.25">
      <c r="D523" s="113"/>
    </row>
    <row r="524" spans="4:4" x14ac:dyDescent="0.25">
      <c r="D524" s="113"/>
    </row>
    <row r="525" spans="4:4" x14ac:dyDescent="0.25">
      <c r="D525" s="113"/>
    </row>
    <row r="526" spans="4:4" x14ac:dyDescent="0.25">
      <c r="D526" s="113"/>
    </row>
    <row r="527" spans="4:4" x14ac:dyDescent="0.25">
      <c r="D527" s="113"/>
    </row>
    <row r="528" spans="4:4" x14ac:dyDescent="0.25">
      <c r="D528" s="113"/>
    </row>
    <row r="529" spans="4:4" x14ac:dyDescent="0.25">
      <c r="D529" s="113"/>
    </row>
    <row r="530" spans="4:4" x14ac:dyDescent="0.25">
      <c r="D530" s="113"/>
    </row>
    <row r="531" spans="4:4" x14ac:dyDescent="0.25">
      <c r="D531" s="113"/>
    </row>
    <row r="532" spans="4:4" x14ac:dyDescent="0.25">
      <c r="D532" s="113"/>
    </row>
    <row r="533" spans="4:4" x14ac:dyDescent="0.25">
      <c r="D533" s="113"/>
    </row>
    <row r="534" spans="4:4" x14ac:dyDescent="0.25">
      <c r="D534" s="113"/>
    </row>
    <row r="535" spans="4:4" x14ac:dyDescent="0.25">
      <c r="D535" s="113"/>
    </row>
    <row r="536" spans="4:4" x14ac:dyDescent="0.25">
      <c r="D536" s="113"/>
    </row>
    <row r="537" spans="4:4" x14ac:dyDescent="0.25">
      <c r="D537" s="113"/>
    </row>
    <row r="538" spans="4:4" x14ac:dyDescent="0.25">
      <c r="D538" s="113"/>
    </row>
    <row r="539" spans="4:4" x14ac:dyDescent="0.25">
      <c r="D539" s="113"/>
    </row>
    <row r="540" spans="4:4" x14ac:dyDescent="0.25">
      <c r="D540" s="113"/>
    </row>
    <row r="541" spans="4:4" x14ac:dyDescent="0.25">
      <c r="D541" s="113"/>
    </row>
    <row r="542" spans="4:4" x14ac:dyDescent="0.25">
      <c r="D542" s="113"/>
    </row>
    <row r="543" spans="4:4" x14ac:dyDescent="0.25">
      <c r="D543" s="113"/>
    </row>
    <row r="544" spans="4:4" x14ac:dyDescent="0.25">
      <c r="D544" s="113"/>
    </row>
    <row r="545" spans="4:4" x14ac:dyDescent="0.25">
      <c r="D545" s="113"/>
    </row>
    <row r="546" spans="4:4" x14ac:dyDescent="0.25">
      <c r="D546" s="113"/>
    </row>
    <row r="547" spans="4:4" x14ac:dyDescent="0.25">
      <c r="D547" s="113"/>
    </row>
    <row r="548" spans="4:4" x14ac:dyDescent="0.25">
      <c r="D548" s="113"/>
    </row>
    <row r="549" spans="4:4" x14ac:dyDescent="0.25">
      <c r="D549" s="113"/>
    </row>
    <row r="550" spans="4:4" x14ac:dyDescent="0.25">
      <c r="D550" s="113"/>
    </row>
    <row r="551" spans="4:4" x14ac:dyDescent="0.25">
      <c r="D551" s="113"/>
    </row>
    <row r="552" spans="4:4" x14ac:dyDescent="0.25">
      <c r="D552" s="113"/>
    </row>
    <row r="553" spans="4:4" x14ac:dyDescent="0.25">
      <c r="D553" s="113"/>
    </row>
    <row r="554" spans="4:4" x14ac:dyDescent="0.25">
      <c r="D554" s="113"/>
    </row>
    <row r="555" spans="4:4" x14ac:dyDescent="0.25">
      <c r="D555" s="113"/>
    </row>
    <row r="556" spans="4:4" x14ac:dyDescent="0.25">
      <c r="D556" s="113"/>
    </row>
    <row r="557" spans="4:4" x14ac:dyDescent="0.25">
      <c r="D557" s="113"/>
    </row>
    <row r="558" spans="4:4" x14ac:dyDescent="0.25">
      <c r="D558" s="113"/>
    </row>
    <row r="559" spans="4:4" x14ac:dyDescent="0.25">
      <c r="D559" s="113"/>
    </row>
    <row r="560" spans="4:4" x14ac:dyDescent="0.25">
      <c r="D560" s="113"/>
    </row>
    <row r="561" spans="4:4" x14ac:dyDescent="0.25">
      <c r="D561" s="113"/>
    </row>
    <row r="562" spans="4:4" x14ac:dyDescent="0.25">
      <c r="D562" s="113"/>
    </row>
    <row r="563" spans="4:4" x14ac:dyDescent="0.25">
      <c r="D563" s="113"/>
    </row>
    <row r="564" spans="4:4" x14ac:dyDescent="0.25">
      <c r="D564" s="113"/>
    </row>
    <row r="565" spans="4:4" x14ac:dyDescent="0.25">
      <c r="D565" s="113"/>
    </row>
    <row r="566" spans="4:4" x14ac:dyDescent="0.25">
      <c r="D566" s="113"/>
    </row>
    <row r="567" spans="4:4" x14ac:dyDescent="0.25">
      <c r="D567" s="113"/>
    </row>
    <row r="568" spans="4:4" x14ac:dyDescent="0.25">
      <c r="D568" s="113"/>
    </row>
    <row r="569" spans="4:4" x14ac:dyDescent="0.25">
      <c r="D569" s="113"/>
    </row>
    <row r="570" spans="4:4" x14ac:dyDescent="0.25">
      <c r="D570" s="113"/>
    </row>
    <row r="571" spans="4:4" x14ac:dyDescent="0.25">
      <c r="D571" s="113"/>
    </row>
    <row r="572" spans="4:4" x14ac:dyDescent="0.25">
      <c r="D572" s="113"/>
    </row>
    <row r="573" spans="4:4" x14ac:dyDescent="0.25">
      <c r="D573" s="113"/>
    </row>
    <row r="574" spans="4:4" x14ac:dyDescent="0.25">
      <c r="D574" s="113"/>
    </row>
    <row r="575" spans="4:4" x14ac:dyDescent="0.25">
      <c r="D575" s="113"/>
    </row>
    <row r="576" spans="4:4" x14ac:dyDescent="0.25">
      <c r="D576" s="113"/>
    </row>
    <row r="577" spans="4:4" x14ac:dyDescent="0.25">
      <c r="D577" s="113"/>
    </row>
    <row r="578" spans="4:4" x14ac:dyDescent="0.25">
      <c r="D578" s="113"/>
    </row>
    <row r="579" spans="4:4" x14ac:dyDescent="0.25">
      <c r="D579" s="113"/>
    </row>
    <row r="580" spans="4:4" x14ac:dyDescent="0.25">
      <c r="D580" s="113"/>
    </row>
    <row r="581" spans="4:4" x14ac:dyDescent="0.25">
      <c r="D581" s="113"/>
    </row>
    <row r="582" spans="4:4" x14ac:dyDescent="0.25">
      <c r="D582" s="113"/>
    </row>
    <row r="583" spans="4:4" x14ac:dyDescent="0.25">
      <c r="D583" s="113"/>
    </row>
    <row r="584" spans="4:4" x14ac:dyDescent="0.25">
      <c r="D584" s="113"/>
    </row>
    <row r="585" spans="4:4" x14ac:dyDescent="0.25">
      <c r="D585" s="113"/>
    </row>
    <row r="586" spans="4:4" x14ac:dyDescent="0.25">
      <c r="D586" s="113"/>
    </row>
    <row r="587" spans="4:4" x14ac:dyDescent="0.25">
      <c r="D587" s="113"/>
    </row>
    <row r="588" spans="4:4" x14ac:dyDescent="0.25">
      <c r="D588" s="113"/>
    </row>
    <row r="589" spans="4:4" x14ac:dyDescent="0.25">
      <c r="D589" s="113"/>
    </row>
    <row r="590" spans="4:4" x14ac:dyDescent="0.25">
      <c r="D590" s="113"/>
    </row>
    <row r="591" spans="4:4" x14ac:dyDescent="0.25">
      <c r="D591" s="113"/>
    </row>
    <row r="592" spans="4:4" x14ac:dyDescent="0.25">
      <c r="D592" s="113"/>
    </row>
    <row r="593" spans="4:4" x14ac:dyDescent="0.25">
      <c r="D593" s="113"/>
    </row>
    <row r="594" spans="4:4" x14ac:dyDescent="0.25">
      <c r="D594" s="113"/>
    </row>
    <row r="595" spans="4:4" x14ac:dyDescent="0.25">
      <c r="D595" s="113"/>
    </row>
    <row r="596" spans="4:4" x14ac:dyDescent="0.25">
      <c r="D596" s="113"/>
    </row>
    <row r="597" spans="4:4" x14ac:dyDescent="0.25">
      <c r="D597" s="113"/>
    </row>
    <row r="598" spans="4:4" x14ac:dyDescent="0.25">
      <c r="D598" s="113"/>
    </row>
    <row r="599" spans="4:4" x14ac:dyDescent="0.25">
      <c r="D599" s="113"/>
    </row>
    <row r="600" spans="4:4" x14ac:dyDescent="0.25">
      <c r="D600" s="113"/>
    </row>
    <row r="601" spans="4:4" x14ac:dyDescent="0.25">
      <c r="D601" s="113"/>
    </row>
    <row r="602" spans="4:4" x14ac:dyDescent="0.25">
      <c r="D602" s="113"/>
    </row>
    <row r="603" spans="4:4" x14ac:dyDescent="0.25">
      <c r="D603" s="113"/>
    </row>
    <row r="604" spans="4:4" x14ac:dyDescent="0.25">
      <c r="D604" s="113"/>
    </row>
    <row r="605" spans="4:4" x14ac:dyDescent="0.25">
      <c r="D605" s="113"/>
    </row>
    <row r="606" spans="4:4" x14ac:dyDescent="0.25">
      <c r="D606" s="113"/>
    </row>
    <row r="607" spans="4:4" x14ac:dyDescent="0.25">
      <c r="D607" s="113"/>
    </row>
    <row r="608" spans="4:4" x14ac:dyDescent="0.25">
      <c r="D608" s="113"/>
    </row>
    <row r="609" spans="4:4" x14ac:dyDescent="0.25">
      <c r="D609" s="113"/>
    </row>
    <row r="610" spans="4:4" x14ac:dyDescent="0.25">
      <c r="D610" s="113"/>
    </row>
    <row r="611" spans="4:4" x14ac:dyDescent="0.25">
      <c r="D611" s="113"/>
    </row>
    <row r="612" spans="4:4" x14ac:dyDescent="0.25">
      <c r="D612" s="113"/>
    </row>
    <row r="613" spans="4:4" x14ac:dyDescent="0.25">
      <c r="D613" s="113"/>
    </row>
    <row r="614" spans="4:4" x14ac:dyDescent="0.25">
      <c r="D614" s="113"/>
    </row>
    <row r="615" spans="4:4" x14ac:dyDescent="0.25">
      <c r="D615" s="113"/>
    </row>
    <row r="616" spans="4:4" x14ac:dyDescent="0.25">
      <c r="D616" s="113"/>
    </row>
    <row r="617" spans="4:4" x14ac:dyDescent="0.25">
      <c r="D617" s="113"/>
    </row>
    <row r="618" spans="4:4" x14ac:dyDescent="0.25">
      <c r="D618" s="113"/>
    </row>
    <row r="619" spans="4:4" x14ac:dyDescent="0.25">
      <c r="D619" s="113"/>
    </row>
    <row r="620" spans="4:4" x14ac:dyDescent="0.25">
      <c r="D620" s="113"/>
    </row>
    <row r="621" spans="4:4" x14ac:dyDescent="0.25">
      <c r="D621" s="113"/>
    </row>
    <row r="622" spans="4:4" x14ac:dyDescent="0.25">
      <c r="D622" s="113"/>
    </row>
    <row r="623" spans="4:4" x14ac:dyDescent="0.25">
      <c r="D623" s="113"/>
    </row>
    <row r="624" spans="4:4" x14ac:dyDescent="0.25">
      <c r="D624" s="113"/>
    </row>
    <row r="625" spans="4:4" x14ac:dyDescent="0.25">
      <c r="D625" s="113"/>
    </row>
    <row r="626" spans="4:4" x14ac:dyDescent="0.25">
      <c r="D626" s="113"/>
    </row>
    <row r="627" spans="4:4" x14ac:dyDescent="0.25">
      <c r="D627" s="113"/>
    </row>
    <row r="628" spans="4:4" x14ac:dyDescent="0.25">
      <c r="D628" s="113"/>
    </row>
    <row r="629" spans="4:4" x14ac:dyDescent="0.25">
      <c r="D629" s="113"/>
    </row>
    <row r="630" spans="4:4" x14ac:dyDescent="0.25">
      <c r="D630" s="113"/>
    </row>
    <row r="631" spans="4:4" x14ac:dyDescent="0.25">
      <c r="D631" s="113"/>
    </row>
    <row r="632" spans="4:4" x14ac:dyDescent="0.25">
      <c r="D632" s="113"/>
    </row>
    <row r="633" spans="4:4" x14ac:dyDescent="0.25">
      <c r="D633" s="113"/>
    </row>
    <row r="634" spans="4:4" x14ac:dyDescent="0.25">
      <c r="D634" s="113"/>
    </row>
    <row r="635" spans="4:4" x14ac:dyDescent="0.25">
      <c r="D635" s="113"/>
    </row>
    <row r="636" spans="4:4" x14ac:dyDescent="0.25">
      <c r="D636" s="113"/>
    </row>
    <row r="637" spans="4:4" x14ac:dyDescent="0.25">
      <c r="D637" s="113"/>
    </row>
    <row r="638" spans="4:4" x14ac:dyDescent="0.25">
      <c r="D638" s="113"/>
    </row>
    <row r="639" spans="4:4" x14ac:dyDescent="0.25">
      <c r="D639" s="113"/>
    </row>
    <row r="640" spans="4:4" x14ac:dyDescent="0.25">
      <c r="D640" s="113"/>
    </row>
    <row r="641" spans="4:4" x14ac:dyDescent="0.25">
      <c r="D641" s="113"/>
    </row>
    <row r="642" spans="4:4" x14ac:dyDescent="0.25">
      <c r="D642" s="113"/>
    </row>
    <row r="643" spans="4:4" x14ac:dyDescent="0.25">
      <c r="D643" s="113"/>
    </row>
    <row r="644" spans="4:4" x14ac:dyDescent="0.25">
      <c r="D644" s="113"/>
    </row>
    <row r="645" spans="4:4" x14ac:dyDescent="0.25">
      <c r="D645" s="113"/>
    </row>
    <row r="646" spans="4:4" x14ac:dyDescent="0.25">
      <c r="D646" s="113"/>
    </row>
    <row r="647" spans="4:4" x14ac:dyDescent="0.25">
      <c r="D647" s="113"/>
    </row>
    <row r="648" spans="4:4" x14ac:dyDescent="0.25">
      <c r="D648" s="113"/>
    </row>
    <row r="649" spans="4:4" x14ac:dyDescent="0.25">
      <c r="D649" s="113"/>
    </row>
    <row r="650" spans="4:4" x14ac:dyDescent="0.25">
      <c r="D650" s="113"/>
    </row>
    <row r="651" spans="4:4" x14ac:dyDescent="0.25">
      <c r="D651" s="113"/>
    </row>
    <row r="652" spans="4:4" x14ac:dyDescent="0.25">
      <c r="D652" s="113"/>
    </row>
    <row r="653" spans="4:4" x14ac:dyDescent="0.25">
      <c r="D653" s="113"/>
    </row>
    <row r="654" spans="4:4" x14ac:dyDescent="0.25">
      <c r="D654" s="113"/>
    </row>
    <row r="655" spans="4:4" x14ac:dyDescent="0.25">
      <c r="D655" s="113"/>
    </row>
    <row r="656" spans="4:4" x14ac:dyDescent="0.25">
      <c r="D656" s="113"/>
    </row>
    <row r="657" spans="4:4" x14ac:dyDescent="0.25">
      <c r="D657" s="113"/>
    </row>
    <row r="658" spans="4:4" x14ac:dyDescent="0.25">
      <c r="D658" s="113"/>
    </row>
    <row r="659" spans="4:4" x14ac:dyDescent="0.25">
      <c r="D659" s="113"/>
    </row>
    <row r="660" spans="4:4" x14ac:dyDescent="0.25">
      <c r="D660" s="113"/>
    </row>
    <row r="661" spans="4:4" x14ac:dyDescent="0.25">
      <c r="D661" s="113"/>
    </row>
    <row r="662" spans="4:4" x14ac:dyDescent="0.25">
      <c r="D662" s="113"/>
    </row>
    <row r="663" spans="4:4" x14ac:dyDescent="0.25">
      <c r="D663" s="113"/>
    </row>
    <row r="664" spans="4:4" x14ac:dyDescent="0.25">
      <c r="D664" s="113"/>
    </row>
    <row r="665" spans="4:4" x14ac:dyDescent="0.25">
      <c r="D665" s="113"/>
    </row>
    <row r="666" spans="4:4" x14ac:dyDescent="0.25">
      <c r="D666" s="113"/>
    </row>
    <row r="667" spans="4:4" x14ac:dyDescent="0.25">
      <c r="D667" s="113"/>
    </row>
    <row r="668" spans="4:4" x14ac:dyDescent="0.25">
      <c r="D668" s="113"/>
    </row>
    <row r="669" spans="4:4" x14ac:dyDescent="0.25">
      <c r="D669" s="113"/>
    </row>
    <row r="670" spans="4:4" x14ac:dyDescent="0.25">
      <c r="D670" s="113"/>
    </row>
    <row r="671" spans="4:4" x14ac:dyDescent="0.25">
      <c r="D671" s="113"/>
    </row>
    <row r="672" spans="4:4" x14ac:dyDescent="0.25">
      <c r="D672" s="113"/>
    </row>
    <row r="673" spans="4:4" x14ac:dyDescent="0.25">
      <c r="D673" s="113"/>
    </row>
    <row r="674" spans="4:4" x14ac:dyDescent="0.25">
      <c r="D674" s="113"/>
    </row>
    <row r="675" spans="4:4" x14ac:dyDescent="0.25">
      <c r="D675" s="113"/>
    </row>
    <row r="676" spans="4:4" x14ac:dyDescent="0.25">
      <c r="D676" s="113"/>
    </row>
    <row r="677" spans="4:4" x14ac:dyDescent="0.25">
      <c r="D677" s="113"/>
    </row>
    <row r="678" spans="4:4" x14ac:dyDescent="0.25">
      <c r="D678" s="113"/>
    </row>
    <row r="679" spans="4:4" x14ac:dyDescent="0.25">
      <c r="D679" s="113"/>
    </row>
    <row r="680" spans="4:4" x14ac:dyDescent="0.25">
      <c r="D680" s="113"/>
    </row>
    <row r="681" spans="4:4" x14ac:dyDescent="0.25">
      <c r="D681" s="113"/>
    </row>
    <row r="682" spans="4:4" x14ac:dyDescent="0.25">
      <c r="D682" s="113"/>
    </row>
    <row r="683" spans="4:4" x14ac:dyDescent="0.25">
      <c r="D683" s="113"/>
    </row>
    <row r="684" spans="4:4" x14ac:dyDescent="0.25">
      <c r="D684" s="113"/>
    </row>
    <row r="685" spans="4:4" x14ac:dyDescent="0.25">
      <c r="D685" s="113"/>
    </row>
    <row r="686" spans="4:4" x14ac:dyDescent="0.25">
      <c r="D686" s="113"/>
    </row>
    <row r="687" spans="4:4" x14ac:dyDescent="0.25">
      <c r="D687" s="113"/>
    </row>
    <row r="688" spans="4:4" x14ac:dyDescent="0.25">
      <c r="D688" s="113"/>
    </row>
    <row r="689" spans="4:4" x14ac:dyDescent="0.25">
      <c r="D689" s="113"/>
    </row>
    <row r="690" spans="4:4" x14ac:dyDescent="0.25">
      <c r="D690" s="113"/>
    </row>
    <row r="691" spans="4:4" x14ac:dyDescent="0.25">
      <c r="D691" s="113"/>
    </row>
    <row r="692" spans="4:4" x14ac:dyDescent="0.25">
      <c r="D692" s="113"/>
    </row>
    <row r="693" spans="4:4" x14ac:dyDescent="0.25">
      <c r="D693" s="113"/>
    </row>
    <row r="694" spans="4:4" x14ac:dyDescent="0.25">
      <c r="D694" s="113"/>
    </row>
    <row r="695" spans="4:4" x14ac:dyDescent="0.25">
      <c r="D695" s="113"/>
    </row>
    <row r="696" spans="4:4" x14ac:dyDescent="0.25">
      <c r="D696" s="113"/>
    </row>
    <row r="697" spans="4:4" x14ac:dyDescent="0.25">
      <c r="D697" s="113"/>
    </row>
    <row r="698" spans="4:4" x14ac:dyDescent="0.25">
      <c r="D698" s="113"/>
    </row>
    <row r="699" spans="4:4" x14ac:dyDescent="0.25">
      <c r="D699" s="113"/>
    </row>
    <row r="700" spans="4:4" x14ac:dyDescent="0.25">
      <c r="D700" s="113"/>
    </row>
    <row r="701" spans="4:4" x14ac:dyDescent="0.25">
      <c r="D701" s="113"/>
    </row>
    <row r="702" spans="4:4" x14ac:dyDescent="0.25">
      <c r="D702" s="113"/>
    </row>
    <row r="703" spans="4:4" x14ac:dyDescent="0.25">
      <c r="D703" s="113"/>
    </row>
    <row r="704" spans="4:4" x14ac:dyDescent="0.25">
      <c r="D704" s="113"/>
    </row>
    <row r="705" spans="4:4" x14ac:dyDescent="0.25">
      <c r="D705" s="113"/>
    </row>
    <row r="706" spans="4:4" x14ac:dyDescent="0.25">
      <c r="D706" s="113"/>
    </row>
    <row r="707" spans="4:4" x14ac:dyDescent="0.25">
      <c r="D707" s="113"/>
    </row>
    <row r="708" spans="4:4" x14ac:dyDescent="0.25">
      <c r="D708" s="113"/>
    </row>
    <row r="709" spans="4:4" x14ac:dyDescent="0.25">
      <c r="D709" s="113"/>
    </row>
    <row r="710" spans="4:4" x14ac:dyDescent="0.25">
      <c r="D710" s="113"/>
    </row>
    <row r="711" spans="4:4" x14ac:dyDescent="0.25">
      <c r="D711" s="113"/>
    </row>
    <row r="712" spans="4:4" x14ac:dyDescent="0.25">
      <c r="D712" s="113"/>
    </row>
    <row r="713" spans="4:4" x14ac:dyDescent="0.25">
      <c r="D713" s="113"/>
    </row>
    <row r="714" spans="4:4" x14ac:dyDescent="0.25">
      <c r="D714" s="113"/>
    </row>
    <row r="715" spans="4:4" x14ac:dyDescent="0.25">
      <c r="D715" s="113"/>
    </row>
    <row r="716" spans="4:4" x14ac:dyDescent="0.25">
      <c r="D716" s="113"/>
    </row>
    <row r="717" spans="4:4" x14ac:dyDescent="0.25">
      <c r="D717" s="113"/>
    </row>
    <row r="718" spans="4:4" x14ac:dyDescent="0.25">
      <c r="D718" s="113"/>
    </row>
    <row r="719" spans="4:4" x14ac:dyDescent="0.25">
      <c r="D719" s="113"/>
    </row>
    <row r="720" spans="4:4" x14ac:dyDescent="0.25">
      <c r="D720" s="113"/>
    </row>
    <row r="721" spans="4:4" x14ac:dyDescent="0.25">
      <c r="D721" s="113"/>
    </row>
    <row r="722" spans="4:4" x14ac:dyDescent="0.25">
      <c r="D722" s="113"/>
    </row>
    <row r="723" spans="4:4" x14ac:dyDescent="0.25">
      <c r="D723" s="113"/>
    </row>
    <row r="724" spans="4:4" x14ac:dyDescent="0.25">
      <c r="D724" s="113"/>
    </row>
    <row r="725" spans="4:4" x14ac:dyDescent="0.25">
      <c r="D725" s="113"/>
    </row>
    <row r="726" spans="4:4" x14ac:dyDescent="0.25">
      <c r="D726" s="113"/>
    </row>
    <row r="727" spans="4:4" x14ac:dyDescent="0.25">
      <c r="D727" s="113"/>
    </row>
    <row r="728" spans="4:4" x14ac:dyDescent="0.25">
      <c r="D728" s="113"/>
    </row>
    <row r="729" spans="4:4" x14ac:dyDescent="0.25">
      <c r="D729" s="113"/>
    </row>
    <row r="730" spans="4:4" x14ac:dyDescent="0.25">
      <c r="D730" s="113"/>
    </row>
    <row r="731" spans="4:4" x14ac:dyDescent="0.25">
      <c r="D731" s="113"/>
    </row>
    <row r="732" spans="4:4" x14ac:dyDescent="0.25">
      <c r="D732" s="113"/>
    </row>
    <row r="733" spans="4:4" x14ac:dyDescent="0.25">
      <c r="D733" s="113"/>
    </row>
    <row r="734" spans="4:4" x14ac:dyDescent="0.25">
      <c r="D734" s="113"/>
    </row>
    <row r="735" spans="4:4" x14ac:dyDescent="0.25">
      <c r="D735" s="113"/>
    </row>
    <row r="736" spans="4:4" x14ac:dyDescent="0.25">
      <c r="D736" s="113"/>
    </row>
    <row r="737" spans="4:4" x14ac:dyDescent="0.25">
      <c r="D737" s="113"/>
    </row>
    <row r="738" spans="4:4" x14ac:dyDescent="0.25">
      <c r="D738" s="113"/>
    </row>
    <row r="739" spans="4:4" x14ac:dyDescent="0.25">
      <c r="D739" s="113"/>
    </row>
    <row r="740" spans="4:4" x14ac:dyDescent="0.25">
      <c r="D740" s="113"/>
    </row>
    <row r="741" spans="4:4" x14ac:dyDescent="0.25">
      <c r="D741" s="113"/>
    </row>
    <row r="742" spans="4:4" x14ac:dyDescent="0.25">
      <c r="D742" s="113"/>
    </row>
    <row r="743" spans="4:4" x14ac:dyDescent="0.25">
      <c r="D743" s="113"/>
    </row>
    <row r="744" spans="4:4" x14ac:dyDescent="0.25">
      <c r="D744" s="113"/>
    </row>
    <row r="745" spans="4:4" x14ac:dyDescent="0.25">
      <c r="D745" s="113"/>
    </row>
    <row r="746" spans="4:4" x14ac:dyDescent="0.25">
      <c r="D746" s="113"/>
    </row>
    <row r="747" spans="4:4" x14ac:dyDescent="0.25">
      <c r="D747" s="113"/>
    </row>
    <row r="748" spans="4:4" x14ac:dyDescent="0.25">
      <c r="D748" s="113"/>
    </row>
    <row r="749" spans="4:4" x14ac:dyDescent="0.25">
      <c r="D749" s="113"/>
    </row>
    <row r="750" spans="4:4" x14ac:dyDescent="0.25">
      <c r="D750" s="113"/>
    </row>
    <row r="751" spans="4:4" x14ac:dyDescent="0.25">
      <c r="D751" s="113"/>
    </row>
    <row r="752" spans="4:4" x14ac:dyDescent="0.25">
      <c r="D752" s="113"/>
    </row>
    <row r="753" spans="4:4" x14ac:dyDescent="0.25">
      <c r="D753" s="113"/>
    </row>
    <row r="754" spans="4:4" x14ac:dyDescent="0.25">
      <c r="D754" s="113"/>
    </row>
    <row r="755" spans="4:4" x14ac:dyDescent="0.25">
      <c r="D755" s="113"/>
    </row>
    <row r="756" spans="4:4" x14ac:dyDescent="0.25">
      <c r="D756" s="113"/>
    </row>
    <row r="757" spans="4:4" x14ac:dyDescent="0.25">
      <c r="D757" s="113"/>
    </row>
    <row r="758" spans="4:4" x14ac:dyDescent="0.25">
      <c r="D758" s="113"/>
    </row>
    <row r="759" spans="4:4" x14ac:dyDescent="0.25">
      <c r="D759" s="113"/>
    </row>
    <row r="760" spans="4:4" x14ac:dyDescent="0.25">
      <c r="D760" s="113"/>
    </row>
    <row r="761" spans="4:4" x14ac:dyDescent="0.25">
      <c r="D761" s="113"/>
    </row>
    <row r="762" spans="4:4" x14ac:dyDescent="0.25">
      <c r="D762" s="113"/>
    </row>
    <row r="763" spans="4:4" x14ac:dyDescent="0.25">
      <c r="D763" s="113"/>
    </row>
    <row r="764" spans="4:4" x14ac:dyDescent="0.25">
      <c r="D764" s="113"/>
    </row>
    <row r="765" spans="4:4" x14ac:dyDescent="0.25">
      <c r="D765" s="113"/>
    </row>
    <row r="766" spans="4:4" x14ac:dyDescent="0.25">
      <c r="D766" s="113"/>
    </row>
    <row r="767" spans="4:4" x14ac:dyDescent="0.25">
      <c r="D767" s="113"/>
    </row>
    <row r="768" spans="4:4" x14ac:dyDescent="0.25">
      <c r="D768" s="113"/>
    </row>
    <row r="769" spans="4:4" x14ac:dyDescent="0.25">
      <c r="D769" s="113"/>
    </row>
    <row r="770" spans="4:4" x14ac:dyDescent="0.25">
      <c r="D770" s="113"/>
    </row>
    <row r="771" spans="4:4" x14ac:dyDescent="0.25">
      <c r="D771" s="113"/>
    </row>
    <row r="772" spans="4:4" x14ac:dyDescent="0.25">
      <c r="D772" s="113"/>
    </row>
    <row r="773" spans="4:4" x14ac:dyDescent="0.25">
      <c r="D773" s="113"/>
    </row>
    <row r="774" spans="4:4" x14ac:dyDescent="0.25">
      <c r="D774" s="113"/>
    </row>
    <row r="775" spans="4:4" x14ac:dyDescent="0.25">
      <c r="D775" s="113"/>
    </row>
    <row r="776" spans="4:4" x14ac:dyDescent="0.25">
      <c r="D776" s="113"/>
    </row>
    <row r="777" spans="4:4" x14ac:dyDescent="0.25">
      <c r="D777" s="113"/>
    </row>
    <row r="778" spans="4:4" x14ac:dyDescent="0.25">
      <c r="D778" s="113"/>
    </row>
    <row r="779" spans="4:4" x14ac:dyDescent="0.25">
      <c r="D779" s="113"/>
    </row>
    <row r="780" spans="4:4" x14ac:dyDescent="0.25">
      <c r="D780" s="113"/>
    </row>
    <row r="781" spans="4:4" x14ac:dyDescent="0.25">
      <c r="D781" s="113"/>
    </row>
    <row r="782" spans="4:4" x14ac:dyDescent="0.25">
      <c r="D782" s="113"/>
    </row>
    <row r="783" spans="4:4" x14ac:dyDescent="0.25">
      <c r="D783" s="113"/>
    </row>
    <row r="784" spans="4:4" x14ac:dyDescent="0.25">
      <c r="D784" s="113"/>
    </row>
    <row r="785" spans="4:4" x14ac:dyDescent="0.25">
      <c r="D785" s="113"/>
    </row>
    <row r="786" spans="4:4" x14ac:dyDescent="0.25">
      <c r="D786" s="113"/>
    </row>
    <row r="787" spans="4:4" x14ac:dyDescent="0.25">
      <c r="D787" s="113"/>
    </row>
    <row r="788" spans="4:4" x14ac:dyDescent="0.25">
      <c r="D788" s="113"/>
    </row>
    <row r="789" spans="4:4" x14ac:dyDescent="0.25">
      <c r="D789" s="113"/>
    </row>
    <row r="790" spans="4:4" x14ac:dyDescent="0.25">
      <c r="D790" s="113"/>
    </row>
    <row r="791" spans="4:4" x14ac:dyDescent="0.25">
      <c r="D791" s="113"/>
    </row>
    <row r="792" spans="4:4" x14ac:dyDescent="0.25">
      <c r="D792" s="113"/>
    </row>
    <row r="793" spans="4:4" x14ac:dyDescent="0.25">
      <c r="D793" s="113"/>
    </row>
    <row r="794" spans="4:4" x14ac:dyDescent="0.25">
      <c r="D794" s="113"/>
    </row>
    <row r="795" spans="4:4" x14ac:dyDescent="0.25">
      <c r="D795" s="113"/>
    </row>
    <row r="796" spans="4:4" x14ac:dyDescent="0.25">
      <c r="D796" s="113"/>
    </row>
    <row r="797" spans="4:4" x14ac:dyDescent="0.25">
      <c r="D797" s="113"/>
    </row>
    <row r="798" spans="4:4" x14ac:dyDescent="0.25">
      <c r="D798" s="113"/>
    </row>
    <row r="799" spans="4:4" x14ac:dyDescent="0.25">
      <c r="D799" s="113"/>
    </row>
    <row r="800" spans="4:4" x14ac:dyDescent="0.25">
      <c r="D800" s="113"/>
    </row>
    <row r="801" spans="4:4" x14ac:dyDescent="0.25">
      <c r="D801" s="113"/>
    </row>
    <row r="802" spans="4:4" x14ac:dyDescent="0.25">
      <c r="D802" s="113"/>
    </row>
    <row r="803" spans="4:4" x14ac:dyDescent="0.25">
      <c r="D803" s="113"/>
    </row>
    <row r="804" spans="4:4" x14ac:dyDescent="0.25">
      <c r="D804" s="113"/>
    </row>
    <row r="805" spans="4:4" x14ac:dyDescent="0.25">
      <c r="D805" s="113"/>
    </row>
    <row r="806" spans="4:4" x14ac:dyDescent="0.25">
      <c r="D806" s="113"/>
    </row>
    <row r="807" spans="4:4" x14ac:dyDescent="0.25">
      <c r="D807" s="113"/>
    </row>
    <row r="808" spans="4:4" x14ac:dyDescent="0.25">
      <c r="D808" s="113"/>
    </row>
    <row r="809" spans="4:4" x14ac:dyDescent="0.25">
      <c r="D809" s="113"/>
    </row>
    <row r="810" spans="4:4" x14ac:dyDescent="0.25">
      <c r="D810" s="113"/>
    </row>
    <row r="811" spans="4:4" x14ac:dyDescent="0.25">
      <c r="D811" s="113"/>
    </row>
    <row r="812" spans="4:4" x14ac:dyDescent="0.25">
      <c r="D812" s="113"/>
    </row>
    <row r="813" spans="4:4" x14ac:dyDescent="0.25">
      <c r="D813" s="113"/>
    </row>
    <row r="814" spans="4:4" x14ac:dyDescent="0.25">
      <c r="D814" s="113"/>
    </row>
    <row r="815" spans="4:4" x14ac:dyDescent="0.25">
      <c r="D815" s="113"/>
    </row>
    <row r="816" spans="4:4" x14ac:dyDescent="0.25">
      <c r="D816" s="113"/>
    </row>
    <row r="817" spans="4:4" x14ac:dyDescent="0.25">
      <c r="D817" s="113"/>
    </row>
    <row r="818" spans="4:4" x14ac:dyDescent="0.25">
      <c r="D818" s="113"/>
    </row>
    <row r="819" spans="4:4" x14ac:dyDescent="0.25">
      <c r="D819" s="113"/>
    </row>
    <row r="820" spans="4:4" x14ac:dyDescent="0.25">
      <c r="D820" s="113"/>
    </row>
    <row r="821" spans="4:4" x14ac:dyDescent="0.25">
      <c r="D821" s="113"/>
    </row>
    <row r="822" spans="4:4" x14ac:dyDescent="0.25">
      <c r="D822" s="113"/>
    </row>
    <row r="823" spans="4:4" x14ac:dyDescent="0.25">
      <c r="D823" s="113"/>
    </row>
    <row r="824" spans="4:4" x14ac:dyDescent="0.25">
      <c r="D824" s="113"/>
    </row>
    <row r="825" spans="4:4" x14ac:dyDescent="0.25">
      <c r="D825" s="113"/>
    </row>
    <row r="826" spans="4:4" x14ac:dyDescent="0.25">
      <c r="D826" s="113"/>
    </row>
    <row r="827" spans="4:4" x14ac:dyDescent="0.25">
      <c r="D827" s="113"/>
    </row>
    <row r="828" spans="4:4" x14ac:dyDescent="0.25">
      <c r="D828" s="113"/>
    </row>
    <row r="829" spans="4:4" x14ac:dyDescent="0.25">
      <c r="D829" s="113"/>
    </row>
    <row r="830" spans="4:4" x14ac:dyDescent="0.25">
      <c r="D830" s="113"/>
    </row>
    <row r="831" spans="4:4" x14ac:dyDescent="0.25">
      <c r="D831" s="113"/>
    </row>
    <row r="832" spans="4:4" x14ac:dyDescent="0.25">
      <c r="D832" s="113"/>
    </row>
    <row r="833" spans="4:4" x14ac:dyDescent="0.25">
      <c r="D833" s="113"/>
    </row>
    <row r="834" spans="4:4" x14ac:dyDescent="0.25">
      <c r="D834" s="113"/>
    </row>
    <row r="835" spans="4:4" x14ac:dyDescent="0.25">
      <c r="D835" s="113"/>
    </row>
    <row r="836" spans="4:4" x14ac:dyDescent="0.25">
      <c r="D836" s="113"/>
    </row>
    <row r="837" spans="4:4" x14ac:dyDescent="0.25">
      <c r="D837" s="113"/>
    </row>
    <row r="838" spans="4:4" x14ac:dyDescent="0.25">
      <c r="D838" s="113"/>
    </row>
    <row r="839" spans="4:4" x14ac:dyDescent="0.25">
      <c r="D839" s="113"/>
    </row>
    <row r="840" spans="4:4" x14ac:dyDescent="0.25">
      <c r="D840" s="113"/>
    </row>
    <row r="841" spans="4:4" x14ac:dyDescent="0.25">
      <c r="D841" s="113"/>
    </row>
    <row r="842" spans="4:4" x14ac:dyDescent="0.25">
      <c r="D842" s="113"/>
    </row>
    <row r="843" spans="4:4" x14ac:dyDescent="0.25">
      <c r="D843" s="113"/>
    </row>
    <row r="844" spans="4:4" x14ac:dyDescent="0.25">
      <c r="D844" s="113"/>
    </row>
    <row r="845" spans="4:4" x14ac:dyDescent="0.25">
      <c r="D845" s="113"/>
    </row>
    <row r="846" spans="4:4" x14ac:dyDescent="0.25">
      <c r="D846" s="113"/>
    </row>
    <row r="847" spans="4:4" x14ac:dyDescent="0.25">
      <c r="D847" s="113"/>
    </row>
    <row r="848" spans="4:4" x14ac:dyDescent="0.25">
      <c r="D848" s="113"/>
    </row>
    <row r="849" spans="4:4" x14ac:dyDescent="0.25">
      <c r="D849" s="113"/>
    </row>
    <row r="850" spans="4:4" x14ac:dyDescent="0.25">
      <c r="D850" s="113"/>
    </row>
    <row r="851" spans="4:4" x14ac:dyDescent="0.25">
      <c r="D851" s="113"/>
    </row>
    <row r="852" spans="4:4" x14ac:dyDescent="0.25">
      <c r="D852" s="113"/>
    </row>
    <row r="853" spans="4:4" x14ac:dyDescent="0.25">
      <c r="D853" s="113"/>
    </row>
    <row r="854" spans="4:4" x14ac:dyDescent="0.25">
      <c r="D854" s="113"/>
    </row>
    <row r="855" spans="4:4" x14ac:dyDescent="0.25">
      <c r="D855" s="113"/>
    </row>
    <row r="856" spans="4:4" x14ac:dyDescent="0.25">
      <c r="D856" s="113"/>
    </row>
    <row r="857" spans="4:4" x14ac:dyDescent="0.25">
      <c r="D857" s="113"/>
    </row>
    <row r="858" spans="4:4" x14ac:dyDescent="0.25">
      <c r="D858" s="113"/>
    </row>
    <row r="859" spans="4:4" x14ac:dyDescent="0.25">
      <c r="D859" s="113"/>
    </row>
    <row r="860" spans="4:4" x14ac:dyDescent="0.25">
      <c r="D860" s="113"/>
    </row>
    <row r="861" spans="4:4" x14ac:dyDescent="0.25">
      <c r="D861" s="113"/>
    </row>
    <row r="862" spans="4:4" x14ac:dyDescent="0.25">
      <c r="D862" s="113"/>
    </row>
    <row r="863" spans="4:4" x14ac:dyDescent="0.25">
      <c r="D863" s="113"/>
    </row>
    <row r="864" spans="4:4" x14ac:dyDescent="0.25">
      <c r="D864" s="113"/>
    </row>
    <row r="865" spans="4:4" x14ac:dyDescent="0.25">
      <c r="D865" s="113"/>
    </row>
    <row r="866" spans="4:4" x14ac:dyDescent="0.25">
      <c r="D866" s="113"/>
    </row>
    <row r="867" spans="4:4" x14ac:dyDescent="0.25">
      <c r="D867" s="113"/>
    </row>
    <row r="868" spans="4:4" x14ac:dyDescent="0.25">
      <c r="D868" s="113"/>
    </row>
    <row r="869" spans="4:4" x14ac:dyDescent="0.25">
      <c r="D869" s="113"/>
    </row>
    <row r="870" spans="4:4" x14ac:dyDescent="0.25">
      <c r="D870" s="113"/>
    </row>
    <row r="871" spans="4:4" x14ac:dyDescent="0.25">
      <c r="D871" s="113"/>
    </row>
    <row r="872" spans="4:4" x14ac:dyDescent="0.25">
      <c r="D872" s="113"/>
    </row>
    <row r="873" spans="4:4" x14ac:dyDescent="0.25">
      <c r="D873" s="113"/>
    </row>
    <row r="874" spans="4:4" x14ac:dyDescent="0.25">
      <c r="D874" s="113"/>
    </row>
    <row r="875" spans="4:4" x14ac:dyDescent="0.25">
      <c r="D875" s="113"/>
    </row>
    <row r="876" spans="4:4" x14ac:dyDescent="0.25">
      <c r="D876" s="113"/>
    </row>
    <row r="877" spans="4:4" x14ac:dyDescent="0.25">
      <c r="D877" s="113"/>
    </row>
    <row r="878" spans="4:4" x14ac:dyDescent="0.25">
      <c r="D878" s="113"/>
    </row>
    <row r="879" spans="4:4" x14ac:dyDescent="0.25">
      <c r="D879" s="113"/>
    </row>
    <row r="880" spans="4:4" x14ac:dyDescent="0.25">
      <c r="D880" s="113"/>
    </row>
    <row r="881" spans="4:4" x14ac:dyDescent="0.25">
      <c r="D881" s="113"/>
    </row>
    <row r="882" spans="4:4" x14ac:dyDescent="0.25">
      <c r="D882" s="113"/>
    </row>
    <row r="883" spans="4:4" x14ac:dyDescent="0.25">
      <c r="D883" s="113"/>
    </row>
    <row r="884" spans="4:4" x14ac:dyDescent="0.25">
      <c r="D884" s="113"/>
    </row>
    <row r="885" spans="4:4" x14ac:dyDescent="0.25">
      <c r="D885" s="113"/>
    </row>
    <row r="886" spans="4:4" x14ac:dyDescent="0.25">
      <c r="D886" s="113"/>
    </row>
    <row r="887" spans="4:4" x14ac:dyDescent="0.25">
      <c r="D887" s="113"/>
    </row>
    <row r="888" spans="4:4" x14ac:dyDescent="0.25">
      <c r="D888" s="113"/>
    </row>
    <row r="889" spans="4:4" x14ac:dyDescent="0.25">
      <c r="D889" s="113"/>
    </row>
    <row r="890" spans="4:4" x14ac:dyDescent="0.25">
      <c r="D890" s="113"/>
    </row>
    <row r="891" spans="4:4" x14ac:dyDescent="0.25">
      <c r="D891" s="113"/>
    </row>
    <row r="892" spans="4:4" x14ac:dyDescent="0.25">
      <c r="D892" s="113"/>
    </row>
    <row r="893" spans="4:4" x14ac:dyDescent="0.25">
      <c r="D893" s="113"/>
    </row>
    <row r="894" spans="4:4" x14ac:dyDescent="0.25">
      <c r="D894" s="113"/>
    </row>
    <row r="895" spans="4:4" x14ac:dyDescent="0.25">
      <c r="D895" s="113"/>
    </row>
    <row r="896" spans="4:4" x14ac:dyDescent="0.25">
      <c r="D896" s="113"/>
    </row>
    <row r="897" spans="4:4" x14ac:dyDescent="0.25">
      <c r="D897" s="113"/>
    </row>
    <row r="898" spans="4:4" x14ac:dyDescent="0.25">
      <c r="D898" s="113"/>
    </row>
    <row r="899" spans="4:4" x14ac:dyDescent="0.25">
      <c r="D899" s="113"/>
    </row>
    <row r="900" spans="4:4" x14ac:dyDescent="0.25">
      <c r="D900" s="113"/>
    </row>
    <row r="901" spans="4:4" x14ac:dyDescent="0.25">
      <c r="D901" s="113"/>
    </row>
    <row r="902" spans="4:4" x14ac:dyDescent="0.25">
      <c r="D902" s="113"/>
    </row>
    <row r="903" spans="4:4" x14ac:dyDescent="0.25">
      <c r="D903" s="113"/>
    </row>
    <row r="904" spans="4:4" x14ac:dyDescent="0.25">
      <c r="D904" s="113"/>
    </row>
    <row r="905" spans="4:4" x14ac:dyDescent="0.25">
      <c r="D905" s="113"/>
    </row>
    <row r="906" spans="4:4" x14ac:dyDescent="0.25">
      <c r="D906" s="113"/>
    </row>
    <row r="907" spans="4:4" x14ac:dyDescent="0.25">
      <c r="D907" s="113"/>
    </row>
    <row r="908" spans="4:4" x14ac:dyDescent="0.25">
      <c r="D908" s="113"/>
    </row>
    <row r="909" spans="4:4" x14ac:dyDescent="0.25">
      <c r="D909" s="113"/>
    </row>
    <row r="910" spans="4:4" x14ac:dyDescent="0.25">
      <c r="D910" s="113"/>
    </row>
    <row r="911" spans="4:4" x14ac:dyDescent="0.25">
      <c r="D911" s="113"/>
    </row>
    <row r="912" spans="4:4" x14ac:dyDescent="0.25">
      <c r="D912" s="113"/>
    </row>
    <row r="913" spans="4:4" x14ac:dyDescent="0.25">
      <c r="D913" s="113"/>
    </row>
    <row r="914" spans="4:4" x14ac:dyDescent="0.25">
      <c r="D914" s="113"/>
    </row>
    <row r="915" spans="4:4" x14ac:dyDescent="0.25">
      <c r="D915" s="113"/>
    </row>
    <row r="916" spans="4:4" x14ac:dyDescent="0.25">
      <c r="D916" s="113"/>
    </row>
    <row r="917" spans="4:4" x14ac:dyDescent="0.25">
      <c r="D917" s="113"/>
    </row>
    <row r="918" spans="4:4" x14ac:dyDescent="0.25">
      <c r="D918" s="113"/>
    </row>
    <row r="919" spans="4:4" x14ac:dyDescent="0.25">
      <c r="D919" s="113"/>
    </row>
    <row r="920" spans="4:4" x14ac:dyDescent="0.25">
      <c r="D920" s="113"/>
    </row>
    <row r="921" spans="4:4" x14ac:dyDescent="0.25">
      <c r="D921" s="113"/>
    </row>
    <row r="922" spans="4:4" x14ac:dyDescent="0.25">
      <c r="D922" s="113"/>
    </row>
    <row r="923" spans="4:4" x14ac:dyDescent="0.25">
      <c r="D923" s="113"/>
    </row>
    <row r="924" spans="4:4" x14ac:dyDescent="0.25">
      <c r="D924" s="113"/>
    </row>
    <row r="925" spans="4:4" x14ac:dyDescent="0.25">
      <c r="D925" s="113"/>
    </row>
    <row r="926" spans="4:4" x14ac:dyDescent="0.25">
      <c r="D926" s="113"/>
    </row>
    <row r="927" spans="4:4" x14ac:dyDescent="0.25">
      <c r="D927" s="113"/>
    </row>
    <row r="928" spans="4:4" x14ac:dyDescent="0.25">
      <c r="D928" s="113"/>
    </row>
    <row r="929" spans="4:4" x14ac:dyDescent="0.25">
      <c r="D929" s="113"/>
    </row>
    <row r="930" spans="4:4" x14ac:dyDescent="0.25">
      <c r="D930" s="113"/>
    </row>
    <row r="931" spans="4:4" x14ac:dyDescent="0.25">
      <c r="D931" s="113"/>
    </row>
    <row r="932" spans="4:4" x14ac:dyDescent="0.25">
      <c r="D932" s="113"/>
    </row>
    <row r="933" spans="4:4" x14ac:dyDescent="0.25">
      <c r="D933" s="113"/>
    </row>
    <row r="934" spans="4:4" x14ac:dyDescent="0.25">
      <c r="D934" s="113"/>
    </row>
    <row r="935" spans="4:4" x14ac:dyDescent="0.25">
      <c r="D935" s="113"/>
    </row>
    <row r="936" spans="4:4" x14ac:dyDescent="0.25">
      <c r="D936" s="113"/>
    </row>
    <row r="937" spans="4:4" x14ac:dyDescent="0.25">
      <c r="D937" s="113"/>
    </row>
    <row r="938" spans="4:4" x14ac:dyDescent="0.25">
      <c r="D938" s="113"/>
    </row>
    <row r="939" spans="4:4" x14ac:dyDescent="0.25">
      <c r="D939" s="113"/>
    </row>
    <row r="940" spans="4:4" x14ac:dyDescent="0.25">
      <c r="D940" s="113"/>
    </row>
    <row r="941" spans="4:4" x14ac:dyDescent="0.25">
      <c r="D941" s="113"/>
    </row>
    <row r="942" spans="4:4" x14ac:dyDescent="0.25">
      <c r="D942" s="113"/>
    </row>
    <row r="943" spans="4:4" x14ac:dyDescent="0.25">
      <c r="D943" s="113"/>
    </row>
    <row r="944" spans="4:4" x14ac:dyDescent="0.25">
      <c r="D944" s="113"/>
    </row>
    <row r="945" spans="4:4" x14ac:dyDescent="0.25">
      <c r="D945" s="113"/>
    </row>
    <row r="946" spans="4:4" x14ac:dyDescent="0.25">
      <c r="D946" s="113"/>
    </row>
    <row r="947" spans="4:4" x14ac:dyDescent="0.25">
      <c r="D947" s="113"/>
    </row>
    <row r="948" spans="4:4" x14ac:dyDescent="0.25">
      <c r="D948" s="113"/>
    </row>
    <row r="949" spans="4:4" x14ac:dyDescent="0.25">
      <c r="D949" s="113"/>
    </row>
    <row r="950" spans="4:4" x14ac:dyDescent="0.25">
      <c r="D950" s="113"/>
    </row>
    <row r="951" spans="4:4" x14ac:dyDescent="0.25">
      <c r="D951" s="113"/>
    </row>
    <row r="952" spans="4:4" x14ac:dyDescent="0.25">
      <c r="D952" s="113"/>
    </row>
    <row r="953" spans="4:4" x14ac:dyDescent="0.25">
      <c r="D953" s="113"/>
    </row>
    <row r="954" spans="4:4" x14ac:dyDescent="0.25">
      <c r="D954" s="113"/>
    </row>
    <row r="955" spans="4:4" x14ac:dyDescent="0.25">
      <c r="D955" s="113"/>
    </row>
    <row r="956" spans="4:4" x14ac:dyDescent="0.25">
      <c r="D956" s="113"/>
    </row>
    <row r="957" spans="4:4" x14ac:dyDescent="0.25">
      <c r="D957" s="113"/>
    </row>
    <row r="958" spans="4:4" x14ac:dyDescent="0.25">
      <c r="D958" s="113"/>
    </row>
    <row r="959" spans="4:4" x14ac:dyDescent="0.25">
      <c r="D959" s="113"/>
    </row>
    <row r="960" spans="4:4" x14ac:dyDescent="0.25">
      <c r="D960" s="113"/>
    </row>
    <row r="961" spans="4:4" x14ac:dyDescent="0.25">
      <c r="D961" s="113"/>
    </row>
    <row r="962" spans="4:4" x14ac:dyDescent="0.25">
      <c r="D962" s="113"/>
    </row>
    <row r="963" spans="4:4" x14ac:dyDescent="0.25">
      <c r="D963" s="113"/>
    </row>
    <row r="964" spans="4:4" x14ac:dyDescent="0.25">
      <c r="D964" s="113"/>
    </row>
    <row r="965" spans="4:4" x14ac:dyDescent="0.25">
      <c r="D965" s="113"/>
    </row>
    <row r="966" spans="4:4" x14ac:dyDescent="0.25">
      <c r="D966" s="113"/>
    </row>
    <row r="967" spans="4:4" x14ac:dyDescent="0.25">
      <c r="D967" s="113"/>
    </row>
    <row r="968" spans="4:4" x14ac:dyDescent="0.25">
      <c r="D968" s="113"/>
    </row>
    <row r="969" spans="4:4" x14ac:dyDescent="0.25">
      <c r="D969" s="113"/>
    </row>
    <row r="970" spans="4:4" x14ac:dyDescent="0.25">
      <c r="D970" s="113"/>
    </row>
    <row r="971" spans="4:4" x14ac:dyDescent="0.25">
      <c r="D971" s="113"/>
    </row>
    <row r="972" spans="4:4" x14ac:dyDescent="0.25">
      <c r="D972" s="113"/>
    </row>
    <row r="973" spans="4:4" x14ac:dyDescent="0.25">
      <c r="D973" s="113"/>
    </row>
    <row r="974" spans="4:4" x14ac:dyDescent="0.25">
      <c r="D974" s="113"/>
    </row>
    <row r="975" spans="4:4" x14ac:dyDescent="0.25">
      <c r="D975" s="113"/>
    </row>
    <row r="976" spans="4:4" x14ac:dyDescent="0.25">
      <c r="D976" s="113"/>
    </row>
    <row r="977" spans="4:4" x14ac:dyDescent="0.25">
      <c r="D977" s="113"/>
    </row>
    <row r="978" spans="4:4" x14ac:dyDescent="0.25">
      <c r="D978" s="113"/>
    </row>
    <row r="979" spans="4:4" x14ac:dyDescent="0.25">
      <c r="D979" s="113"/>
    </row>
    <row r="980" spans="4:4" x14ac:dyDescent="0.25">
      <c r="D980" s="113"/>
    </row>
    <row r="981" spans="4:4" x14ac:dyDescent="0.25">
      <c r="D981" s="113"/>
    </row>
    <row r="982" spans="4:4" x14ac:dyDescent="0.25">
      <c r="D982" s="113"/>
    </row>
    <row r="983" spans="4:4" x14ac:dyDescent="0.25">
      <c r="D983" s="113"/>
    </row>
    <row r="984" spans="4:4" x14ac:dyDescent="0.25">
      <c r="D984" s="113"/>
    </row>
    <row r="985" spans="4:4" x14ac:dyDescent="0.25">
      <c r="D985" s="113"/>
    </row>
    <row r="986" spans="4:4" x14ac:dyDescent="0.25">
      <c r="D986" s="113"/>
    </row>
    <row r="987" spans="4:4" x14ac:dyDescent="0.25">
      <c r="D987" s="113"/>
    </row>
    <row r="988" spans="4:4" x14ac:dyDescent="0.25">
      <c r="D988" s="113"/>
    </row>
    <row r="989" spans="4:4" x14ac:dyDescent="0.25">
      <c r="D989" s="113"/>
    </row>
    <row r="990" spans="4:4" x14ac:dyDescent="0.25">
      <c r="D990" s="113"/>
    </row>
    <row r="991" spans="4:4" x14ac:dyDescent="0.25">
      <c r="D991" s="113"/>
    </row>
    <row r="992" spans="4:4" x14ac:dyDescent="0.25">
      <c r="D992" s="113"/>
    </row>
    <row r="993" spans="4:4" x14ac:dyDescent="0.25">
      <c r="D993" s="113"/>
    </row>
    <row r="994" spans="4:4" x14ac:dyDescent="0.25">
      <c r="D994" s="113"/>
    </row>
    <row r="995" spans="4:4" x14ac:dyDescent="0.25">
      <c r="D995" s="113"/>
    </row>
    <row r="996" spans="4:4" x14ac:dyDescent="0.25">
      <c r="D996" s="113"/>
    </row>
    <row r="997" spans="4:4" x14ac:dyDescent="0.25">
      <c r="D997" s="113"/>
    </row>
    <row r="998" spans="4:4" x14ac:dyDescent="0.25">
      <c r="D998" s="113"/>
    </row>
    <row r="999" spans="4:4" x14ac:dyDescent="0.25">
      <c r="D999" s="113"/>
    </row>
    <row r="1000" spans="4:4" x14ac:dyDescent="0.25">
      <c r="D1000" s="113"/>
    </row>
    <row r="1001" spans="4:4" x14ac:dyDescent="0.25">
      <c r="D1001" s="113"/>
    </row>
    <row r="1002" spans="4:4" x14ac:dyDescent="0.25">
      <c r="D1002" s="113"/>
    </row>
    <row r="1003" spans="4:4" x14ac:dyDescent="0.25">
      <c r="D1003" s="113"/>
    </row>
    <row r="1004" spans="4:4" x14ac:dyDescent="0.25">
      <c r="D1004" s="113"/>
    </row>
    <row r="1005" spans="4:4" x14ac:dyDescent="0.25">
      <c r="D1005" s="113"/>
    </row>
    <row r="1006" spans="4:4" x14ac:dyDescent="0.25">
      <c r="D1006" s="113"/>
    </row>
    <row r="1007" spans="4:4" x14ac:dyDescent="0.25">
      <c r="D1007" s="113"/>
    </row>
    <row r="1008" spans="4:4" x14ac:dyDescent="0.25">
      <c r="D1008" s="113"/>
    </row>
    <row r="1009" spans="4:4" x14ac:dyDescent="0.25">
      <c r="D1009" s="113"/>
    </row>
    <row r="1010" spans="4:4" x14ac:dyDescent="0.25">
      <c r="D1010" s="113"/>
    </row>
    <row r="1011" spans="4:4" x14ac:dyDescent="0.25">
      <c r="D1011" s="113"/>
    </row>
    <row r="1012" spans="4:4" x14ac:dyDescent="0.25">
      <c r="D1012" s="113"/>
    </row>
    <row r="1013" spans="4:4" x14ac:dyDescent="0.25">
      <c r="D1013" s="113"/>
    </row>
    <row r="1014" spans="4:4" x14ac:dyDescent="0.25">
      <c r="D1014" s="113"/>
    </row>
    <row r="1015" spans="4:4" x14ac:dyDescent="0.25">
      <c r="D1015" s="113"/>
    </row>
    <row r="1016" spans="4:4" x14ac:dyDescent="0.25">
      <c r="D1016" s="113"/>
    </row>
    <row r="1017" spans="4:4" x14ac:dyDescent="0.25">
      <c r="D1017" s="113"/>
    </row>
    <row r="1018" spans="4:4" x14ac:dyDescent="0.25">
      <c r="D1018" s="113"/>
    </row>
    <row r="1019" spans="4:4" x14ac:dyDescent="0.25">
      <c r="D1019" s="113"/>
    </row>
    <row r="1020" spans="4:4" x14ac:dyDescent="0.25">
      <c r="D1020" s="113"/>
    </row>
    <row r="1021" spans="4:4" x14ac:dyDescent="0.25">
      <c r="D1021" s="113"/>
    </row>
    <row r="1022" spans="4:4" x14ac:dyDescent="0.25">
      <c r="D1022" s="113"/>
    </row>
    <row r="1023" spans="4:4" x14ac:dyDescent="0.25">
      <c r="D1023" s="113"/>
    </row>
    <row r="1024" spans="4:4" x14ac:dyDescent="0.25">
      <c r="D1024" s="113"/>
    </row>
    <row r="1025" spans="4:4" x14ac:dyDescent="0.25">
      <c r="D1025" s="113"/>
    </row>
    <row r="1026" spans="4:4" x14ac:dyDescent="0.25">
      <c r="D1026" s="113"/>
    </row>
    <row r="1027" spans="4:4" x14ac:dyDescent="0.25">
      <c r="D1027" s="113"/>
    </row>
    <row r="1028" spans="4:4" x14ac:dyDescent="0.25">
      <c r="D1028" s="113"/>
    </row>
    <row r="1029" spans="4:4" x14ac:dyDescent="0.25">
      <c r="D1029" s="113"/>
    </row>
    <row r="1030" spans="4:4" x14ac:dyDescent="0.25">
      <c r="D1030" s="113"/>
    </row>
    <row r="1031" spans="4:4" x14ac:dyDescent="0.25">
      <c r="D1031" s="113"/>
    </row>
    <row r="1032" spans="4:4" x14ac:dyDescent="0.25">
      <c r="D1032" s="113"/>
    </row>
    <row r="1033" spans="4:4" x14ac:dyDescent="0.25">
      <c r="D1033" s="113"/>
    </row>
    <row r="1034" spans="4:4" x14ac:dyDescent="0.25">
      <c r="D1034" s="113"/>
    </row>
    <row r="1035" spans="4:4" x14ac:dyDescent="0.25">
      <c r="D1035" s="113"/>
    </row>
    <row r="1036" spans="4:4" x14ac:dyDescent="0.25">
      <c r="D1036" s="113"/>
    </row>
    <row r="1037" spans="4:4" x14ac:dyDescent="0.25">
      <c r="D1037" s="113"/>
    </row>
    <row r="1038" spans="4:4" x14ac:dyDescent="0.25">
      <c r="D1038" s="113"/>
    </row>
    <row r="1039" spans="4:4" x14ac:dyDescent="0.25">
      <c r="D1039" s="113"/>
    </row>
    <row r="1040" spans="4:4" x14ac:dyDescent="0.25">
      <c r="D1040" s="113"/>
    </row>
    <row r="1041" spans="4:4" x14ac:dyDescent="0.25">
      <c r="D1041" s="113"/>
    </row>
    <row r="1042" spans="4:4" x14ac:dyDescent="0.25">
      <c r="D1042" s="113"/>
    </row>
    <row r="1043" spans="4:4" x14ac:dyDescent="0.25">
      <c r="D1043" s="113"/>
    </row>
    <row r="1044" spans="4:4" x14ac:dyDescent="0.25">
      <c r="D1044" s="113"/>
    </row>
    <row r="1045" spans="4:4" x14ac:dyDescent="0.25">
      <c r="D1045" s="113"/>
    </row>
    <row r="1046" spans="4:4" x14ac:dyDescent="0.25">
      <c r="D1046" s="113"/>
    </row>
    <row r="1047" spans="4:4" x14ac:dyDescent="0.25">
      <c r="D1047" s="113"/>
    </row>
    <row r="1048" spans="4:4" x14ac:dyDescent="0.25">
      <c r="D1048" s="113"/>
    </row>
    <row r="1049" spans="4:4" x14ac:dyDescent="0.25">
      <c r="D1049" s="113"/>
    </row>
    <row r="1050" spans="4:4" x14ac:dyDescent="0.25">
      <c r="D1050" s="113"/>
    </row>
    <row r="1051" spans="4:4" x14ac:dyDescent="0.25">
      <c r="D1051" s="113"/>
    </row>
    <row r="1052" spans="4:4" x14ac:dyDescent="0.25">
      <c r="D1052" s="113"/>
    </row>
    <row r="1053" spans="4:4" x14ac:dyDescent="0.25">
      <c r="D1053" s="113"/>
    </row>
    <row r="1054" spans="4:4" x14ac:dyDescent="0.25">
      <c r="D1054" s="113"/>
    </row>
    <row r="1055" spans="4:4" x14ac:dyDescent="0.25">
      <c r="D1055" s="113"/>
    </row>
    <row r="1056" spans="4:4" x14ac:dyDescent="0.25">
      <c r="D1056" s="113"/>
    </row>
    <row r="1057" spans="4:4" x14ac:dyDescent="0.25">
      <c r="D1057" s="113"/>
    </row>
    <row r="1058" spans="4:4" x14ac:dyDescent="0.25">
      <c r="D1058" s="113"/>
    </row>
    <row r="1059" spans="4:4" x14ac:dyDescent="0.25">
      <c r="D1059" s="113"/>
    </row>
    <row r="1060" spans="4:4" x14ac:dyDescent="0.25">
      <c r="D1060" s="113"/>
    </row>
    <row r="1061" spans="4:4" x14ac:dyDescent="0.25">
      <c r="D1061" s="113"/>
    </row>
    <row r="1062" spans="4:4" x14ac:dyDescent="0.25">
      <c r="D1062" s="113"/>
    </row>
    <row r="1063" spans="4:4" x14ac:dyDescent="0.25">
      <c r="D1063" s="113"/>
    </row>
    <row r="1064" spans="4:4" x14ac:dyDescent="0.25">
      <c r="D1064" s="113"/>
    </row>
    <row r="1065" spans="4:4" x14ac:dyDescent="0.25">
      <c r="D1065" s="113"/>
    </row>
    <row r="1066" spans="4:4" x14ac:dyDescent="0.25">
      <c r="D1066" s="113"/>
    </row>
    <row r="1067" spans="4:4" x14ac:dyDescent="0.25">
      <c r="D1067" s="113"/>
    </row>
    <row r="1068" spans="4:4" x14ac:dyDescent="0.25">
      <c r="D1068" s="113"/>
    </row>
    <row r="1069" spans="4:4" x14ac:dyDescent="0.25">
      <c r="D1069" s="113"/>
    </row>
    <row r="1070" spans="4:4" x14ac:dyDescent="0.25">
      <c r="D1070" s="113"/>
    </row>
    <row r="1071" spans="4:4" x14ac:dyDescent="0.25">
      <c r="D1071" s="113"/>
    </row>
    <row r="1072" spans="4:4" x14ac:dyDescent="0.25">
      <c r="D1072" s="113"/>
    </row>
    <row r="1073" spans="4:4" x14ac:dyDescent="0.25">
      <c r="D1073" s="113"/>
    </row>
    <row r="1074" spans="4:4" x14ac:dyDescent="0.25">
      <c r="D1074" s="113"/>
    </row>
    <row r="1075" spans="4:4" x14ac:dyDescent="0.25">
      <c r="D1075" s="113"/>
    </row>
    <row r="1076" spans="4:4" x14ac:dyDescent="0.25">
      <c r="D1076" s="113"/>
    </row>
    <row r="1077" spans="4:4" x14ac:dyDescent="0.25">
      <c r="D1077" s="113"/>
    </row>
    <row r="1078" spans="4:4" x14ac:dyDescent="0.25">
      <c r="D1078" s="113"/>
    </row>
    <row r="1079" spans="4:4" x14ac:dyDescent="0.25">
      <c r="D1079" s="113"/>
    </row>
    <row r="1080" spans="4:4" x14ac:dyDescent="0.25">
      <c r="D1080" s="113"/>
    </row>
    <row r="1081" spans="4:4" x14ac:dyDescent="0.25">
      <c r="D1081" s="113"/>
    </row>
    <row r="1082" spans="4:4" x14ac:dyDescent="0.25">
      <c r="D1082" s="113"/>
    </row>
    <row r="1083" spans="4:4" x14ac:dyDescent="0.25">
      <c r="D1083" s="113"/>
    </row>
    <row r="1084" spans="4:4" x14ac:dyDescent="0.25">
      <c r="D1084" s="113"/>
    </row>
    <row r="1085" spans="4:4" x14ac:dyDescent="0.25">
      <c r="D1085" s="113"/>
    </row>
    <row r="1086" spans="4:4" x14ac:dyDescent="0.25">
      <c r="D1086" s="113"/>
    </row>
    <row r="1087" spans="4:4" x14ac:dyDescent="0.25">
      <c r="D1087" s="113"/>
    </row>
    <row r="1088" spans="4:4" x14ac:dyDescent="0.25">
      <c r="D1088" s="113"/>
    </row>
    <row r="1089" spans="4:4" x14ac:dyDescent="0.25">
      <c r="D1089" s="113"/>
    </row>
    <row r="1090" spans="4:4" x14ac:dyDescent="0.25">
      <c r="D1090" s="113"/>
    </row>
    <row r="1091" spans="4:4" x14ac:dyDescent="0.25">
      <c r="D1091" s="113"/>
    </row>
    <row r="1092" spans="4:4" x14ac:dyDescent="0.25">
      <c r="D1092" s="113"/>
    </row>
    <row r="1093" spans="4:4" x14ac:dyDescent="0.25">
      <c r="D1093" s="113"/>
    </row>
    <row r="1094" spans="4:4" x14ac:dyDescent="0.25">
      <c r="D1094" s="113"/>
    </row>
    <row r="1095" spans="4:4" x14ac:dyDescent="0.25">
      <c r="D1095" s="113"/>
    </row>
    <row r="1096" spans="4:4" x14ac:dyDescent="0.25">
      <c r="D1096" s="113"/>
    </row>
    <row r="1097" spans="4:4" x14ac:dyDescent="0.25">
      <c r="D1097" s="113"/>
    </row>
    <row r="1098" spans="4:4" x14ac:dyDescent="0.25">
      <c r="D1098" s="113"/>
    </row>
    <row r="1099" spans="4:4" x14ac:dyDescent="0.25">
      <c r="D1099" s="113"/>
    </row>
    <row r="1100" spans="4:4" x14ac:dyDescent="0.25">
      <c r="D1100" s="113"/>
    </row>
    <row r="1101" spans="4:4" x14ac:dyDescent="0.25">
      <c r="D1101" s="113"/>
    </row>
    <row r="1102" spans="4:4" x14ac:dyDescent="0.25">
      <c r="D1102" s="113"/>
    </row>
    <row r="1103" spans="4:4" x14ac:dyDescent="0.25">
      <c r="D1103" s="113"/>
    </row>
    <row r="1104" spans="4:4" x14ac:dyDescent="0.25">
      <c r="D1104" s="113"/>
    </row>
    <row r="1105" spans="4:4" x14ac:dyDescent="0.25">
      <c r="D1105" s="113"/>
    </row>
    <row r="1106" spans="4:4" x14ac:dyDescent="0.25">
      <c r="D1106" s="113"/>
    </row>
    <row r="1107" spans="4:4" x14ac:dyDescent="0.25">
      <c r="D1107" s="113"/>
    </row>
    <row r="1108" spans="4:4" x14ac:dyDescent="0.25">
      <c r="D1108" s="113"/>
    </row>
    <row r="1109" spans="4:4" x14ac:dyDescent="0.25">
      <c r="D1109" s="113"/>
    </row>
    <row r="1110" spans="4:4" x14ac:dyDescent="0.25">
      <c r="D1110" s="113"/>
    </row>
    <row r="1111" spans="4:4" x14ac:dyDescent="0.25">
      <c r="D1111" s="113"/>
    </row>
    <row r="1112" spans="4:4" x14ac:dyDescent="0.25">
      <c r="D1112" s="113"/>
    </row>
    <row r="1113" spans="4:4" x14ac:dyDescent="0.25">
      <c r="D1113" s="113"/>
    </row>
    <row r="1114" spans="4:4" x14ac:dyDescent="0.25">
      <c r="D1114" s="113"/>
    </row>
    <row r="1115" spans="4:4" x14ac:dyDescent="0.25">
      <c r="D1115" s="113"/>
    </row>
    <row r="1116" spans="4:4" x14ac:dyDescent="0.25">
      <c r="D1116" s="113"/>
    </row>
    <row r="1117" spans="4:4" x14ac:dyDescent="0.25">
      <c r="D1117" s="113"/>
    </row>
    <row r="1118" spans="4:4" x14ac:dyDescent="0.25">
      <c r="D1118" s="113"/>
    </row>
    <row r="1119" spans="4:4" x14ac:dyDescent="0.25">
      <c r="D1119" s="113"/>
    </row>
    <row r="1120" spans="4:4" x14ac:dyDescent="0.25">
      <c r="D1120" s="113"/>
    </row>
    <row r="1121" spans="4:4" x14ac:dyDescent="0.25">
      <c r="D1121" s="113"/>
    </row>
    <row r="1122" spans="4:4" x14ac:dyDescent="0.25">
      <c r="D1122" s="113"/>
    </row>
    <row r="1123" spans="4:4" x14ac:dyDescent="0.25">
      <c r="D1123" s="113"/>
    </row>
    <row r="1124" spans="4:4" x14ac:dyDescent="0.25">
      <c r="D1124" s="113"/>
    </row>
    <row r="1125" spans="4:4" x14ac:dyDescent="0.25">
      <c r="D1125" s="113"/>
    </row>
    <row r="1126" spans="4:4" x14ac:dyDescent="0.25">
      <c r="D1126" s="113"/>
    </row>
    <row r="1127" spans="4:4" x14ac:dyDescent="0.25">
      <c r="D1127" s="113"/>
    </row>
    <row r="1128" spans="4:4" x14ac:dyDescent="0.25">
      <c r="D1128" s="113"/>
    </row>
    <row r="1129" spans="4:4" x14ac:dyDescent="0.25">
      <c r="D1129" s="113"/>
    </row>
    <row r="1130" spans="4:4" x14ac:dyDescent="0.25">
      <c r="D1130" s="113"/>
    </row>
    <row r="1131" spans="4:4" x14ac:dyDescent="0.25">
      <c r="D1131" s="113"/>
    </row>
    <row r="1132" spans="4:4" x14ac:dyDescent="0.25">
      <c r="D1132" s="113"/>
    </row>
    <row r="1133" spans="4:4" x14ac:dyDescent="0.25">
      <c r="D1133" s="113"/>
    </row>
    <row r="1134" spans="4:4" x14ac:dyDescent="0.25">
      <c r="D1134" s="113"/>
    </row>
    <row r="1135" spans="4:4" x14ac:dyDescent="0.25">
      <c r="D1135" s="113"/>
    </row>
    <row r="1136" spans="4:4" x14ac:dyDescent="0.25">
      <c r="D1136" s="113"/>
    </row>
    <row r="1137" spans="4:4" x14ac:dyDescent="0.25">
      <c r="D1137" s="113"/>
    </row>
    <row r="1138" spans="4:4" x14ac:dyDescent="0.25">
      <c r="D1138" s="113"/>
    </row>
    <row r="1139" spans="4:4" x14ac:dyDescent="0.25">
      <c r="D1139" s="113"/>
    </row>
    <row r="1140" spans="4:4" x14ac:dyDescent="0.25">
      <c r="D1140" s="113"/>
    </row>
    <row r="1141" spans="4:4" x14ac:dyDescent="0.25">
      <c r="D1141" s="113"/>
    </row>
    <row r="1142" spans="4:4" x14ac:dyDescent="0.25">
      <c r="D1142" s="113"/>
    </row>
    <row r="1143" spans="4:4" x14ac:dyDescent="0.25">
      <c r="D1143" s="113"/>
    </row>
    <row r="1144" spans="4:4" x14ac:dyDescent="0.25">
      <c r="D1144" s="113"/>
    </row>
    <row r="1145" spans="4:4" x14ac:dyDescent="0.25">
      <c r="D1145" s="113"/>
    </row>
    <row r="1146" spans="4:4" x14ac:dyDescent="0.25">
      <c r="D1146" s="113"/>
    </row>
    <row r="1147" spans="4:4" x14ac:dyDescent="0.25">
      <c r="D1147" s="113"/>
    </row>
    <row r="1148" spans="4:4" x14ac:dyDescent="0.25">
      <c r="D1148" s="113"/>
    </row>
    <row r="1149" spans="4:4" x14ac:dyDescent="0.25">
      <c r="D1149" s="113"/>
    </row>
    <row r="1150" spans="4:4" x14ac:dyDescent="0.25">
      <c r="D1150" s="113"/>
    </row>
    <row r="1151" spans="4:4" x14ac:dyDescent="0.25">
      <c r="D1151" s="113"/>
    </row>
    <row r="1152" spans="4:4" x14ac:dyDescent="0.25">
      <c r="D1152" s="113"/>
    </row>
    <row r="1153" spans="4:4" x14ac:dyDescent="0.25">
      <c r="D1153" s="113"/>
    </row>
    <row r="1154" spans="4:4" x14ac:dyDescent="0.25">
      <c r="D1154" s="113"/>
    </row>
    <row r="1155" spans="4:4" x14ac:dyDescent="0.25">
      <c r="D1155" s="113"/>
    </row>
    <row r="1156" spans="4:4" x14ac:dyDescent="0.25">
      <c r="D1156" s="113"/>
    </row>
    <row r="1157" spans="4:4" x14ac:dyDescent="0.25">
      <c r="D1157" s="113"/>
    </row>
    <row r="1158" spans="4:4" x14ac:dyDescent="0.25">
      <c r="D1158" s="113"/>
    </row>
    <row r="1159" spans="4:4" x14ac:dyDescent="0.25">
      <c r="D1159" s="113"/>
    </row>
    <row r="1160" spans="4:4" x14ac:dyDescent="0.25">
      <c r="D1160" s="113"/>
    </row>
    <row r="1161" spans="4:4" x14ac:dyDescent="0.25">
      <c r="D1161" s="113"/>
    </row>
    <row r="1162" spans="4:4" x14ac:dyDescent="0.25">
      <c r="D1162" s="113"/>
    </row>
    <row r="1163" spans="4:4" x14ac:dyDescent="0.25">
      <c r="D1163" s="113"/>
    </row>
    <row r="1164" spans="4:4" x14ac:dyDescent="0.25">
      <c r="D1164" s="113"/>
    </row>
    <row r="1165" spans="4:4" x14ac:dyDescent="0.25">
      <c r="D1165" s="113"/>
    </row>
    <row r="1166" spans="4:4" x14ac:dyDescent="0.25">
      <c r="D1166" s="113"/>
    </row>
    <row r="1167" spans="4:4" x14ac:dyDescent="0.25">
      <c r="D1167" s="113"/>
    </row>
    <row r="1168" spans="4:4" x14ac:dyDescent="0.25">
      <c r="D1168" s="113"/>
    </row>
    <row r="1169" spans="4:4" x14ac:dyDescent="0.25">
      <c r="D1169" s="113"/>
    </row>
    <row r="1170" spans="4:4" x14ac:dyDescent="0.25">
      <c r="D1170" s="113"/>
    </row>
    <row r="1171" spans="4:4" x14ac:dyDescent="0.25">
      <c r="D1171" s="113"/>
    </row>
    <row r="1172" spans="4:4" x14ac:dyDescent="0.25">
      <c r="D1172" s="113"/>
    </row>
    <row r="1173" spans="4:4" x14ac:dyDescent="0.25">
      <c r="D1173" s="113"/>
    </row>
    <row r="1174" spans="4:4" x14ac:dyDescent="0.25">
      <c r="D1174" s="113"/>
    </row>
    <row r="1175" spans="4:4" x14ac:dyDescent="0.25">
      <c r="D1175" s="113"/>
    </row>
    <row r="1176" spans="4:4" x14ac:dyDescent="0.25">
      <c r="D1176" s="113"/>
    </row>
    <row r="1177" spans="4:4" x14ac:dyDescent="0.25">
      <c r="D1177" s="113"/>
    </row>
    <row r="1178" spans="4:4" x14ac:dyDescent="0.25">
      <c r="D1178" s="113"/>
    </row>
    <row r="1179" spans="4:4" x14ac:dyDescent="0.25">
      <c r="D1179" s="113"/>
    </row>
    <row r="1180" spans="4:4" x14ac:dyDescent="0.25">
      <c r="D1180" s="113"/>
    </row>
    <row r="1181" spans="4:4" x14ac:dyDescent="0.25">
      <c r="D1181" s="113"/>
    </row>
    <row r="1182" spans="4:4" x14ac:dyDescent="0.25">
      <c r="D1182" s="113"/>
    </row>
    <row r="1183" spans="4:4" x14ac:dyDescent="0.25">
      <c r="D1183" s="113"/>
    </row>
    <row r="1184" spans="4:4" x14ac:dyDescent="0.25">
      <c r="D1184" s="113"/>
    </row>
    <row r="1185" spans="4:4" x14ac:dyDescent="0.25">
      <c r="D1185" s="113"/>
    </row>
    <row r="1186" spans="4:4" x14ac:dyDescent="0.25">
      <c r="D1186" s="113"/>
    </row>
    <row r="1187" spans="4:4" x14ac:dyDescent="0.25">
      <c r="D1187" s="113"/>
    </row>
    <row r="1188" spans="4:4" x14ac:dyDescent="0.25">
      <c r="D1188" s="113"/>
    </row>
    <row r="1189" spans="4:4" x14ac:dyDescent="0.25">
      <c r="D1189" s="113"/>
    </row>
    <row r="1190" spans="4:4" x14ac:dyDescent="0.25">
      <c r="D1190" s="113"/>
    </row>
    <row r="1191" spans="4:4" x14ac:dyDescent="0.25">
      <c r="D1191" s="113"/>
    </row>
    <row r="1192" spans="4:4" x14ac:dyDescent="0.25">
      <c r="D1192" s="113"/>
    </row>
    <row r="1193" spans="4:4" x14ac:dyDescent="0.25">
      <c r="D1193" s="113"/>
    </row>
    <row r="1194" spans="4:4" x14ac:dyDescent="0.25">
      <c r="D1194" s="113"/>
    </row>
    <row r="1195" spans="4:4" x14ac:dyDescent="0.25">
      <c r="D1195" s="113"/>
    </row>
    <row r="1196" spans="4:4" x14ac:dyDescent="0.25">
      <c r="D1196" s="113"/>
    </row>
    <row r="1197" spans="4:4" x14ac:dyDescent="0.25">
      <c r="D1197" s="113"/>
    </row>
    <row r="1198" spans="4:4" x14ac:dyDescent="0.25">
      <c r="D1198" s="113"/>
    </row>
    <row r="1199" spans="4:4" x14ac:dyDescent="0.25">
      <c r="D1199" s="113"/>
    </row>
    <row r="1200" spans="4:4" x14ac:dyDescent="0.25">
      <c r="D1200" s="113"/>
    </row>
    <row r="1201" spans="4:4" x14ac:dyDescent="0.25">
      <c r="D1201" s="113"/>
    </row>
    <row r="1202" spans="4:4" x14ac:dyDescent="0.25">
      <c r="D1202" s="113"/>
    </row>
    <row r="1203" spans="4:4" x14ac:dyDescent="0.25">
      <c r="D1203" s="113"/>
    </row>
    <row r="1204" spans="4:4" x14ac:dyDescent="0.25">
      <c r="D1204" s="113"/>
    </row>
    <row r="1205" spans="4:4" x14ac:dyDescent="0.25">
      <c r="D1205" s="113"/>
    </row>
    <row r="1206" spans="4:4" x14ac:dyDescent="0.25">
      <c r="D1206" s="113"/>
    </row>
    <row r="1207" spans="4:4" x14ac:dyDescent="0.25">
      <c r="D1207" s="113"/>
    </row>
    <row r="1208" spans="4:4" x14ac:dyDescent="0.25">
      <c r="D1208" s="113"/>
    </row>
    <row r="1209" spans="4:4" x14ac:dyDescent="0.25">
      <c r="D1209" s="113"/>
    </row>
    <row r="1210" spans="4:4" x14ac:dyDescent="0.25">
      <c r="D1210" s="113"/>
    </row>
    <row r="1211" spans="4:4" x14ac:dyDescent="0.25">
      <c r="D1211" s="113"/>
    </row>
    <row r="1212" spans="4:4" x14ac:dyDescent="0.25">
      <c r="D1212" s="113"/>
    </row>
    <row r="1213" spans="4:4" x14ac:dyDescent="0.25">
      <c r="D1213" s="113"/>
    </row>
    <row r="1214" spans="4:4" x14ac:dyDescent="0.25">
      <c r="D1214" s="113"/>
    </row>
    <row r="1215" spans="4:4" x14ac:dyDescent="0.25">
      <c r="D1215" s="113"/>
    </row>
    <row r="1216" spans="4:4" x14ac:dyDescent="0.25">
      <c r="D1216" s="113"/>
    </row>
    <row r="1217" spans="4:4" x14ac:dyDescent="0.25">
      <c r="D1217" s="113"/>
    </row>
    <row r="1218" spans="4:4" x14ac:dyDescent="0.25">
      <c r="D1218" s="113"/>
    </row>
    <row r="1219" spans="4:4" x14ac:dyDescent="0.25">
      <c r="D1219" s="113"/>
    </row>
    <row r="1220" spans="4:4" x14ac:dyDescent="0.25">
      <c r="D1220" s="113"/>
    </row>
    <row r="1221" spans="4:4" x14ac:dyDescent="0.25">
      <c r="D1221" s="113"/>
    </row>
    <row r="1222" spans="4:4" x14ac:dyDescent="0.25">
      <c r="D1222" s="113"/>
    </row>
    <row r="1223" spans="4:4" x14ac:dyDescent="0.25">
      <c r="D1223" s="113"/>
    </row>
    <row r="1224" spans="4:4" x14ac:dyDescent="0.25">
      <c r="D1224" s="113"/>
    </row>
    <row r="1225" spans="4:4" x14ac:dyDescent="0.25">
      <c r="D1225" s="113"/>
    </row>
    <row r="1226" spans="4:4" x14ac:dyDescent="0.25">
      <c r="D1226" s="113"/>
    </row>
    <row r="1227" spans="4:4" x14ac:dyDescent="0.25">
      <c r="D1227" s="113"/>
    </row>
    <row r="1228" spans="4:4" x14ac:dyDescent="0.25">
      <c r="D1228" s="113"/>
    </row>
    <row r="1229" spans="4:4" x14ac:dyDescent="0.25">
      <c r="D1229" s="113"/>
    </row>
    <row r="1230" spans="4:4" x14ac:dyDescent="0.25">
      <c r="D1230" s="113"/>
    </row>
    <row r="1231" spans="4:4" x14ac:dyDescent="0.25">
      <c r="D1231" s="113"/>
    </row>
    <row r="1232" spans="4:4" x14ac:dyDescent="0.25">
      <c r="D1232" s="113"/>
    </row>
    <row r="1233" spans="4:4" x14ac:dyDescent="0.25">
      <c r="D1233" s="113"/>
    </row>
    <row r="1234" spans="4:4" x14ac:dyDescent="0.25">
      <c r="D1234" s="113"/>
    </row>
    <row r="1235" spans="4:4" x14ac:dyDescent="0.25">
      <c r="D1235" s="113"/>
    </row>
    <row r="1236" spans="4:4" x14ac:dyDescent="0.25">
      <c r="D1236" s="113"/>
    </row>
    <row r="1237" spans="4:4" x14ac:dyDescent="0.25">
      <c r="D1237" s="113"/>
    </row>
    <row r="1238" spans="4:4" x14ac:dyDescent="0.25">
      <c r="D1238" s="113"/>
    </row>
    <row r="1239" spans="4:4" x14ac:dyDescent="0.25">
      <c r="D1239" s="113"/>
    </row>
    <row r="1240" spans="4:4" x14ac:dyDescent="0.25">
      <c r="D1240" s="113"/>
    </row>
    <row r="1241" spans="4:4" x14ac:dyDescent="0.25">
      <c r="D1241" s="113"/>
    </row>
    <row r="1242" spans="4:4" x14ac:dyDescent="0.25">
      <c r="D1242" s="113"/>
    </row>
    <row r="1243" spans="4:4" x14ac:dyDescent="0.25">
      <c r="D1243" s="113"/>
    </row>
    <row r="1244" spans="4:4" x14ac:dyDescent="0.25">
      <c r="D1244" s="113"/>
    </row>
    <row r="1245" spans="4:4" x14ac:dyDescent="0.25">
      <c r="D1245" s="113"/>
    </row>
    <row r="1246" spans="4:4" x14ac:dyDescent="0.25">
      <c r="D1246" s="113"/>
    </row>
    <row r="1247" spans="4:4" x14ac:dyDescent="0.25">
      <c r="D1247" s="113"/>
    </row>
    <row r="1248" spans="4:4" x14ac:dyDescent="0.25">
      <c r="D1248" s="113"/>
    </row>
    <row r="1249" spans="4:4" x14ac:dyDescent="0.25">
      <c r="D1249" s="113"/>
    </row>
    <row r="1250" spans="4:4" x14ac:dyDescent="0.25">
      <c r="D1250" s="113"/>
    </row>
    <row r="1251" spans="4:4" x14ac:dyDescent="0.25">
      <c r="D1251" s="113"/>
    </row>
    <row r="1252" spans="4:4" x14ac:dyDescent="0.25">
      <c r="D1252" s="113"/>
    </row>
    <row r="1253" spans="4:4" x14ac:dyDescent="0.25">
      <c r="D1253" s="113"/>
    </row>
    <row r="1254" spans="4:4" x14ac:dyDescent="0.25">
      <c r="D1254" s="113"/>
    </row>
    <row r="1255" spans="4:4" x14ac:dyDescent="0.25">
      <c r="D1255" s="113"/>
    </row>
    <row r="1256" spans="4:4" x14ac:dyDescent="0.25">
      <c r="D1256" s="113"/>
    </row>
    <row r="1257" spans="4:4" x14ac:dyDescent="0.25">
      <c r="D1257" s="113"/>
    </row>
    <row r="1258" spans="4:4" x14ac:dyDescent="0.25">
      <c r="D1258" s="113"/>
    </row>
    <row r="1259" spans="4:4" x14ac:dyDescent="0.25">
      <c r="D1259" s="113"/>
    </row>
    <row r="1260" spans="4:4" x14ac:dyDescent="0.25">
      <c r="D1260" s="113"/>
    </row>
    <row r="1261" spans="4:4" x14ac:dyDescent="0.25">
      <c r="D1261" s="113"/>
    </row>
    <row r="1262" spans="4:4" x14ac:dyDescent="0.25">
      <c r="D1262" s="113"/>
    </row>
    <row r="1263" spans="4:4" x14ac:dyDescent="0.25">
      <c r="D1263" s="113"/>
    </row>
    <row r="1264" spans="4:4" x14ac:dyDescent="0.25">
      <c r="D1264" s="113"/>
    </row>
    <row r="1265" spans="4:4" x14ac:dyDescent="0.25">
      <c r="D1265" s="113"/>
    </row>
    <row r="1266" spans="4:4" x14ac:dyDescent="0.25">
      <c r="D1266" s="113"/>
    </row>
    <row r="1267" spans="4:4" x14ac:dyDescent="0.25">
      <c r="D1267" s="113"/>
    </row>
    <row r="1268" spans="4:4" x14ac:dyDescent="0.25">
      <c r="D1268" s="113"/>
    </row>
    <row r="1269" spans="4:4" x14ac:dyDescent="0.25">
      <c r="D1269" s="113"/>
    </row>
    <row r="1270" spans="4:4" x14ac:dyDescent="0.25">
      <c r="D1270" s="113"/>
    </row>
    <row r="1271" spans="4:4" x14ac:dyDescent="0.25">
      <c r="D1271" s="113"/>
    </row>
    <row r="1272" spans="4:4" x14ac:dyDescent="0.25">
      <c r="D1272" s="113"/>
    </row>
    <row r="1273" spans="4:4" x14ac:dyDescent="0.25">
      <c r="D1273" s="113"/>
    </row>
    <row r="1274" spans="4:4" x14ac:dyDescent="0.25">
      <c r="D1274" s="113"/>
    </row>
    <row r="1275" spans="4:4" x14ac:dyDescent="0.25">
      <c r="D1275" s="113"/>
    </row>
    <row r="1276" spans="4:4" x14ac:dyDescent="0.25">
      <c r="D1276" s="113"/>
    </row>
    <row r="1277" spans="4:4" x14ac:dyDescent="0.25">
      <c r="D1277" s="113"/>
    </row>
    <row r="1278" spans="4:4" x14ac:dyDescent="0.25">
      <c r="D1278" s="113"/>
    </row>
    <row r="1279" spans="4:4" x14ac:dyDescent="0.25">
      <c r="D1279" s="113"/>
    </row>
    <row r="1280" spans="4:4" x14ac:dyDescent="0.25">
      <c r="D1280" s="113"/>
    </row>
    <row r="1281" spans="4:4" x14ac:dyDescent="0.25">
      <c r="D1281" s="113"/>
    </row>
    <row r="1282" spans="4:4" x14ac:dyDescent="0.25">
      <c r="D1282" s="113"/>
    </row>
    <row r="1283" spans="4:4" x14ac:dyDescent="0.25">
      <c r="D1283" s="113"/>
    </row>
    <row r="1284" spans="4:4" x14ac:dyDescent="0.25">
      <c r="D1284" s="113"/>
    </row>
    <row r="1285" spans="4:4" x14ac:dyDescent="0.25">
      <c r="D1285" s="113"/>
    </row>
    <row r="1286" spans="4:4" x14ac:dyDescent="0.25">
      <c r="D1286" s="113"/>
    </row>
    <row r="1287" spans="4:4" x14ac:dyDescent="0.25">
      <c r="D1287" s="113"/>
    </row>
    <row r="1288" spans="4:4" x14ac:dyDescent="0.25">
      <c r="D1288" s="113"/>
    </row>
    <row r="1289" spans="4:4" x14ac:dyDescent="0.25">
      <c r="D1289" s="113"/>
    </row>
    <row r="1290" spans="4:4" x14ac:dyDescent="0.25">
      <c r="D1290" s="113"/>
    </row>
    <row r="1291" spans="4:4" x14ac:dyDescent="0.25">
      <c r="D1291" s="113"/>
    </row>
    <row r="1292" spans="4:4" x14ac:dyDescent="0.25">
      <c r="D1292" s="113"/>
    </row>
    <row r="1293" spans="4:4" x14ac:dyDescent="0.25">
      <c r="D1293" s="113"/>
    </row>
    <row r="1294" spans="4:4" x14ac:dyDescent="0.25">
      <c r="D1294" s="113"/>
    </row>
    <row r="1295" spans="4:4" x14ac:dyDescent="0.25">
      <c r="D1295" s="113"/>
    </row>
    <row r="1296" spans="4:4" x14ac:dyDescent="0.25">
      <c r="D1296" s="113"/>
    </row>
    <row r="1297" spans="4:4" x14ac:dyDescent="0.25">
      <c r="D1297" s="113"/>
    </row>
    <row r="1298" spans="4:4" x14ac:dyDescent="0.25">
      <c r="D1298" s="113"/>
    </row>
    <row r="1299" spans="4:4" x14ac:dyDescent="0.25">
      <c r="D1299" s="113"/>
    </row>
    <row r="1300" spans="4:4" x14ac:dyDescent="0.25">
      <c r="D1300" s="113"/>
    </row>
    <row r="1301" spans="4:4" x14ac:dyDescent="0.25">
      <c r="D1301" s="113"/>
    </row>
    <row r="1302" spans="4:4" x14ac:dyDescent="0.25">
      <c r="D1302" s="113"/>
    </row>
    <row r="1303" spans="4:4" x14ac:dyDescent="0.25">
      <c r="D1303" s="113"/>
    </row>
    <row r="1304" spans="4:4" x14ac:dyDescent="0.25">
      <c r="D1304" s="113"/>
    </row>
    <row r="1305" spans="4:4" x14ac:dyDescent="0.25">
      <c r="D1305" s="113"/>
    </row>
    <row r="1306" spans="4:4" x14ac:dyDescent="0.25">
      <c r="D1306" s="113"/>
    </row>
    <row r="1307" spans="4:4" x14ac:dyDescent="0.25">
      <c r="D1307" s="113"/>
    </row>
    <row r="1308" spans="4:4" x14ac:dyDescent="0.25">
      <c r="D1308" s="113"/>
    </row>
    <row r="1309" spans="4:4" x14ac:dyDescent="0.25">
      <c r="D1309" s="113"/>
    </row>
    <row r="1310" spans="4:4" x14ac:dyDescent="0.25">
      <c r="D1310" s="113"/>
    </row>
    <row r="1311" spans="4:4" x14ac:dyDescent="0.25">
      <c r="D1311" s="113"/>
    </row>
    <row r="1312" spans="4:4" x14ac:dyDescent="0.25">
      <c r="D1312" s="113"/>
    </row>
    <row r="1313" spans="4:4" x14ac:dyDescent="0.25">
      <c r="D1313" s="113"/>
    </row>
    <row r="1314" spans="4:4" x14ac:dyDescent="0.25">
      <c r="D1314" s="113"/>
    </row>
    <row r="1315" spans="4:4" x14ac:dyDescent="0.25">
      <c r="D1315" s="113"/>
    </row>
    <row r="1316" spans="4:4" x14ac:dyDescent="0.25">
      <c r="D1316" s="113"/>
    </row>
    <row r="1317" spans="4:4" x14ac:dyDescent="0.25">
      <c r="D1317" s="113"/>
    </row>
    <row r="1318" spans="4:4" x14ac:dyDescent="0.25">
      <c r="D1318" s="113"/>
    </row>
    <row r="1319" spans="4:4" x14ac:dyDescent="0.25">
      <c r="D1319" s="113"/>
    </row>
    <row r="1320" spans="4:4" x14ac:dyDescent="0.25">
      <c r="D1320" s="113"/>
    </row>
    <row r="1321" spans="4:4" x14ac:dyDescent="0.25">
      <c r="D1321" s="113"/>
    </row>
    <row r="1322" spans="4:4" x14ac:dyDescent="0.25">
      <c r="D1322" s="113"/>
    </row>
    <row r="1323" spans="4:4" x14ac:dyDescent="0.25">
      <c r="D1323" s="113"/>
    </row>
    <row r="1324" spans="4:4" x14ac:dyDescent="0.25">
      <c r="D1324" s="113"/>
    </row>
    <row r="1325" spans="4:4" x14ac:dyDescent="0.25">
      <c r="D1325" s="113"/>
    </row>
    <row r="1326" spans="4:4" x14ac:dyDescent="0.25">
      <c r="D1326" s="113"/>
    </row>
    <row r="1327" spans="4:4" x14ac:dyDescent="0.25">
      <c r="D1327" s="113"/>
    </row>
    <row r="1328" spans="4:4" x14ac:dyDescent="0.25">
      <c r="D1328" s="113"/>
    </row>
    <row r="1329" spans="4:4" x14ac:dyDescent="0.25">
      <c r="D1329" s="113"/>
    </row>
    <row r="1330" spans="4:4" x14ac:dyDescent="0.25">
      <c r="D1330" s="113"/>
    </row>
    <row r="1331" spans="4:4" x14ac:dyDescent="0.25">
      <c r="D1331" s="113"/>
    </row>
    <row r="1332" spans="4:4" x14ac:dyDescent="0.25">
      <c r="D1332" s="113"/>
    </row>
    <row r="1333" spans="4:4" x14ac:dyDescent="0.25">
      <c r="D1333" s="113"/>
    </row>
    <row r="1334" spans="4:4" x14ac:dyDescent="0.25">
      <c r="D1334" s="113"/>
    </row>
    <row r="1335" spans="4:4" x14ac:dyDescent="0.25">
      <c r="D1335" s="113"/>
    </row>
    <row r="1336" spans="4:4" x14ac:dyDescent="0.25">
      <c r="D1336" s="113"/>
    </row>
    <row r="1337" spans="4:4" x14ac:dyDescent="0.25">
      <c r="D1337" s="113"/>
    </row>
    <row r="1338" spans="4:4" x14ac:dyDescent="0.25">
      <c r="D1338" s="113"/>
    </row>
    <row r="1339" spans="4:4" x14ac:dyDescent="0.25">
      <c r="D1339" s="113"/>
    </row>
    <row r="1340" spans="4:4" x14ac:dyDescent="0.25">
      <c r="D1340" s="113"/>
    </row>
    <row r="1341" spans="4:4" x14ac:dyDescent="0.25">
      <c r="D1341" s="113"/>
    </row>
    <row r="1342" spans="4:4" x14ac:dyDescent="0.25">
      <c r="D1342" s="113"/>
    </row>
    <row r="1343" spans="4:4" x14ac:dyDescent="0.25">
      <c r="D1343" s="113"/>
    </row>
    <row r="1344" spans="4:4" x14ac:dyDescent="0.25">
      <c r="D1344" s="113"/>
    </row>
    <row r="1345" spans="4:4" x14ac:dyDescent="0.25">
      <c r="D1345" s="113"/>
    </row>
    <row r="1346" spans="4:4" x14ac:dyDescent="0.25">
      <c r="D1346" s="113"/>
    </row>
    <row r="1347" spans="4:4" x14ac:dyDescent="0.25">
      <c r="D1347" s="113"/>
    </row>
    <row r="1348" spans="4:4" x14ac:dyDescent="0.25">
      <c r="D1348" s="113"/>
    </row>
    <row r="1349" spans="4:4" x14ac:dyDescent="0.25">
      <c r="D1349" s="113"/>
    </row>
    <row r="1350" spans="4:4" x14ac:dyDescent="0.25">
      <c r="D1350" s="113"/>
    </row>
    <row r="1351" spans="4:4" x14ac:dyDescent="0.25">
      <c r="D1351" s="113"/>
    </row>
    <row r="1352" spans="4:4" x14ac:dyDescent="0.25">
      <c r="D1352" s="113"/>
    </row>
    <row r="1353" spans="4:4" x14ac:dyDescent="0.25">
      <c r="D1353" s="113"/>
    </row>
    <row r="1354" spans="4:4" x14ac:dyDescent="0.25">
      <c r="D1354" s="113"/>
    </row>
    <row r="1355" spans="4:4" x14ac:dyDescent="0.25">
      <c r="D1355" s="113"/>
    </row>
    <row r="1356" spans="4:4" x14ac:dyDescent="0.25">
      <c r="D1356" s="113"/>
    </row>
    <row r="1357" spans="4:4" x14ac:dyDescent="0.25">
      <c r="D1357" s="113"/>
    </row>
    <row r="1358" spans="4:4" x14ac:dyDescent="0.25">
      <c r="D1358" s="113"/>
    </row>
    <row r="1359" spans="4:4" x14ac:dyDescent="0.25">
      <c r="D1359" s="113"/>
    </row>
    <row r="1360" spans="4:4" x14ac:dyDescent="0.25">
      <c r="D1360" s="113"/>
    </row>
    <row r="1361" spans="4:4" x14ac:dyDescent="0.25">
      <c r="D1361" s="113"/>
    </row>
    <row r="1362" spans="4:4" x14ac:dyDescent="0.25">
      <c r="D1362" s="113"/>
    </row>
    <row r="1363" spans="4:4" x14ac:dyDescent="0.25">
      <c r="D1363" s="113"/>
    </row>
    <row r="1364" spans="4:4" x14ac:dyDescent="0.25">
      <c r="D1364" s="113"/>
    </row>
    <row r="1365" spans="4:4" x14ac:dyDescent="0.25">
      <c r="D1365" s="113"/>
    </row>
    <row r="1366" spans="4:4" x14ac:dyDescent="0.25">
      <c r="D1366" s="113"/>
    </row>
    <row r="1367" spans="4:4" x14ac:dyDescent="0.25">
      <c r="D1367" s="113"/>
    </row>
    <row r="1368" spans="4:4" x14ac:dyDescent="0.25">
      <c r="D1368" s="113"/>
    </row>
    <row r="1369" spans="4:4" x14ac:dyDescent="0.25">
      <c r="D1369" s="113"/>
    </row>
    <row r="1370" spans="4:4" x14ac:dyDescent="0.25">
      <c r="D1370" s="113"/>
    </row>
    <row r="1371" spans="4:4" x14ac:dyDescent="0.25">
      <c r="D1371" s="113"/>
    </row>
    <row r="1372" spans="4:4" x14ac:dyDescent="0.25">
      <c r="D1372" s="113"/>
    </row>
    <row r="1373" spans="4:4" x14ac:dyDescent="0.25">
      <c r="D1373" s="113"/>
    </row>
    <row r="1374" spans="4:4" x14ac:dyDescent="0.25">
      <c r="D1374" s="113"/>
    </row>
    <row r="1375" spans="4:4" x14ac:dyDescent="0.25">
      <c r="D1375" s="113"/>
    </row>
    <row r="1376" spans="4:4" x14ac:dyDescent="0.25">
      <c r="D1376" s="113"/>
    </row>
    <row r="1377" spans="4:4" x14ac:dyDescent="0.25">
      <c r="D1377" s="113"/>
    </row>
    <row r="1378" spans="4:4" x14ac:dyDescent="0.25">
      <c r="D1378" s="113"/>
    </row>
    <row r="1379" spans="4:4" x14ac:dyDescent="0.25">
      <c r="D1379" s="113"/>
    </row>
    <row r="1380" spans="4:4" x14ac:dyDescent="0.25">
      <c r="D1380" s="113"/>
    </row>
    <row r="1381" spans="4:4" x14ac:dyDescent="0.25">
      <c r="D1381" s="113"/>
    </row>
    <row r="1382" spans="4:4" x14ac:dyDescent="0.25">
      <c r="D1382" s="113"/>
    </row>
    <row r="1383" spans="4:4" x14ac:dyDescent="0.25">
      <c r="D1383" s="113"/>
    </row>
    <row r="1384" spans="4:4" x14ac:dyDescent="0.25">
      <c r="D1384" s="113"/>
    </row>
    <row r="1385" spans="4:4" x14ac:dyDescent="0.25">
      <c r="D1385" s="113"/>
    </row>
    <row r="1386" spans="4:4" x14ac:dyDescent="0.25">
      <c r="D1386" s="113"/>
    </row>
    <row r="1387" spans="4:4" x14ac:dyDescent="0.25">
      <c r="D1387" s="113"/>
    </row>
    <row r="1388" spans="4:4" x14ac:dyDescent="0.25">
      <c r="D1388" s="113"/>
    </row>
    <row r="1389" spans="4:4" x14ac:dyDescent="0.25">
      <c r="D1389" s="113"/>
    </row>
    <row r="1390" spans="4:4" x14ac:dyDescent="0.25">
      <c r="D1390" s="113"/>
    </row>
    <row r="1391" spans="4:4" x14ac:dyDescent="0.25">
      <c r="D1391" s="113"/>
    </row>
    <row r="1392" spans="4:4" x14ac:dyDescent="0.25">
      <c r="D1392" s="113"/>
    </row>
    <row r="1393" spans="4:4" x14ac:dyDescent="0.25">
      <c r="D1393" s="113"/>
    </row>
    <row r="1394" spans="4:4" x14ac:dyDescent="0.25">
      <c r="D1394" s="113"/>
    </row>
    <row r="1395" spans="4:4" x14ac:dyDescent="0.25">
      <c r="D1395" s="113"/>
    </row>
    <row r="1396" spans="4:4" x14ac:dyDescent="0.25">
      <c r="D1396" s="113"/>
    </row>
    <row r="1397" spans="4:4" x14ac:dyDescent="0.25">
      <c r="D1397" s="113"/>
    </row>
    <row r="1398" spans="4:4" x14ac:dyDescent="0.25">
      <c r="D1398" s="113"/>
    </row>
    <row r="1399" spans="4:4" x14ac:dyDescent="0.25">
      <c r="D1399" s="113"/>
    </row>
    <row r="1400" spans="4:4" x14ac:dyDescent="0.25">
      <c r="D1400" s="113"/>
    </row>
    <row r="1401" spans="4:4" x14ac:dyDescent="0.25">
      <c r="D1401" s="113"/>
    </row>
    <row r="1402" spans="4:4" x14ac:dyDescent="0.25">
      <c r="D1402" s="113"/>
    </row>
    <row r="1403" spans="4:4" x14ac:dyDescent="0.25">
      <c r="D1403" s="113"/>
    </row>
    <row r="1404" spans="4:4" x14ac:dyDescent="0.25">
      <c r="D1404" s="113"/>
    </row>
    <row r="1405" spans="4:4" x14ac:dyDescent="0.25">
      <c r="D1405" s="113"/>
    </row>
    <row r="1406" spans="4:4" x14ac:dyDescent="0.25">
      <c r="D1406" s="113"/>
    </row>
    <row r="1407" spans="4:4" x14ac:dyDescent="0.25">
      <c r="D1407" s="113"/>
    </row>
    <row r="1408" spans="4:4" x14ac:dyDescent="0.25">
      <c r="D1408" s="113"/>
    </row>
    <row r="1409" spans="4:4" x14ac:dyDescent="0.25">
      <c r="D1409" s="113"/>
    </row>
    <row r="1410" spans="4:4" x14ac:dyDescent="0.25">
      <c r="D1410" s="113"/>
    </row>
    <row r="1411" spans="4:4" x14ac:dyDescent="0.25">
      <c r="D1411" s="113"/>
    </row>
    <row r="1412" spans="4:4" x14ac:dyDescent="0.25">
      <c r="D1412" s="113"/>
    </row>
    <row r="1413" spans="4:4" x14ac:dyDescent="0.25">
      <c r="D1413" s="113"/>
    </row>
    <row r="1414" spans="4:4" x14ac:dyDescent="0.25">
      <c r="D1414" s="113"/>
    </row>
    <row r="1415" spans="4:4" x14ac:dyDescent="0.25">
      <c r="D1415" s="113"/>
    </row>
    <row r="1416" spans="4:4" x14ac:dyDescent="0.25">
      <c r="D1416" s="113"/>
    </row>
    <row r="1417" spans="4:4" x14ac:dyDescent="0.25">
      <c r="D1417" s="113"/>
    </row>
    <row r="1418" spans="4:4" x14ac:dyDescent="0.25">
      <c r="D1418" s="113"/>
    </row>
    <row r="1419" spans="4:4" x14ac:dyDescent="0.25">
      <c r="D1419" s="113"/>
    </row>
    <row r="1420" spans="4:4" x14ac:dyDescent="0.25">
      <c r="D1420" s="113"/>
    </row>
    <row r="1421" spans="4:4" x14ac:dyDescent="0.25">
      <c r="D1421" s="113"/>
    </row>
    <row r="1422" spans="4:4" x14ac:dyDescent="0.25">
      <c r="D1422" s="113"/>
    </row>
    <row r="1423" spans="4:4" x14ac:dyDescent="0.25">
      <c r="D1423" s="113"/>
    </row>
    <row r="1424" spans="4:4" x14ac:dyDescent="0.25">
      <c r="D1424" s="113"/>
    </row>
    <row r="1425" spans="4:4" x14ac:dyDescent="0.25">
      <c r="D1425" s="113"/>
    </row>
    <row r="1426" spans="4:4" x14ac:dyDescent="0.25">
      <c r="D1426" s="113"/>
    </row>
    <row r="1427" spans="4:4" x14ac:dyDescent="0.25">
      <c r="D1427" s="113"/>
    </row>
    <row r="1428" spans="4:4" x14ac:dyDescent="0.25">
      <c r="D1428" s="113"/>
    </row>
    <row r="1429" spans="4:4" x14ac:dyDescent="0.25">
      <c r="D1429" s="113"/>
    </row>
    <row r="1430" spans="4:4" x14ac:dyDescent="0.25">
      <c r="D1430" s="113"/>
    </row>
    <row r="1431" spans="4:4" x14ac:dyDescent="0.25">
      <c r="D1431" s="113"/>
    </row>
    <row r="1432" spans="4:4" x14ac:dyDescent="0.25">
      <c r="D1432" s="113"/>
    </row>
    <row r="1433" spans="4:4" x14ac:dyDescent="0.25">
      <c r="D1433" s="113"/>
    </row>
    <row r="1434" spans="4:4" x14ac:dyDescent="0.25">
      <c r="D1434" s="113"/>
    </row>
    <row r="1435" spans="4:4" x14ac:dyDescent="0.25">
      <c r="D1435" s="113"/>
    </row>
    <row r="1436" spans="4:4" x14ac:dyDescent="0.25">
      <c r="D1436" s="113"/>
    </row>
    <row r="1437" spans="4:4" x14ac:dyDescent="0.25">
      <c r="D1437" s="113"/>
    </row>
    <row r="1438" spans="4:4" x14ac:dyDescent="0.25">
      <c r="D1438" s="113"/>
    </row>
    <row r="1439" spans="4:4" x14ac:dyDescent="0.25">
      <c r="D1439" s="113"/>
    </row>
    <row r="1440" spans="4:4" x14ac:dyDescent="0.25">
      <c r="D1440" s="113"/>
    </row>
    <row r="1441" spans="4:4" x14ac:dyDescent="0.25">
      <c r="D1441" s="113"/>
    </row>
    <row r="1442" spans="4:4" x14ac:dyDescent="0.25">
      <c r="D1442" s="113"/>
    </row>
    <row r="1443" spans="4:4" x14ac:dyDescent="0.25">
      <c r="D1443" s="113"/>
    </row>
    <row r="1444" spans="4:4" x14ac:dyDescent="0.25">
      <c r="D1444" s="113"/>
    </row>
    <row r="1445" spans="4:4" x14ac:dyDescent="0.25">
      <c r="D1445" s="113"/>
    </row>
    <row r="1446" spans="4:4" x14ac:dyDescent="0.25">
      <c r="D1446" s="113"/>
    </row>
    <row r="1447" spans="4:4" x14ac:dyDescent="0.25">
      <c r="D1447" s="113"/>
    </row>
    <row r="1448" spans="4:4" x14ac:dyDescent="0.25">
      <c r="D1448" s="113"/>
    </row>
    <row r="1449" spans="4:4" x14ac:dyDescent="0.25">
      <c r="D1449" s="113"/>
    </row>
    <row r="1450" spans="4:4" x14ac:dyDescent="0.25">
      <c r="D1450" s="113"/>
    </row>
    <row r="1451" spans="4:4" x14ac:dyDescent="0.25">
      <c r="D1451" s="113"/>
    </row>
    <row r="1452" spans="4:4" x14ac:dyDescent="0.25">
      <c r="D1452" s="113"/>
    </row>
    <row r="1453" spans="4:4" x14ac:dyDescent="0.25">
      <c r="D1453" s="113"/>
    </row>
    <row r="1454" spans="4:4" x14ac:dyDescent="0.25">
      <c r="D1454" s="113"/>
    </row>
    <row r="1455" spans="4:4" x14ac:dyDescent="0.25">
      <c r="D1455" s="113"/>
    </row>
    <row r="1456" spans="4:4" x14ac:dyDescent="0.25">
      <c r="D1456" s="113"/>
    </row>
    <row r="1457" spans="4:4" x14ac:dyDescent="0.25">
      <c r="D1457" s="113"/>
    </row>
    <row r="1458" spans="4:4" x14ac:dyDescent="0.25">
      <c r="D1458" s="113"/>
    </row>
    <row r="1459" spans="4:4" x14ac:dyDescent="0.25">
      <c r="D1459" s="113"/>
    </row>
    <row r="1460" spans="4:4" x14ac:dyDescent="0.25">
      <c r="D1460" s="113"/>
    </row>
    <row r="1461" spans="4:4" x14ac:dyDescent="0.25">
      <c r="D1461" s="113"/>
    </row>
    <row r="1462" spans="4:4" x14ac:dyDescent="0.25">
      <c r="D1462" s="113"/>
    </row>
    <row r="1463" spans="4:4" x14ac:dyDescent="0.25">
      <c r="D1463" s="113"/>
    </row>
    <row r="1464" spans="4:4" x14ac:dyDescent="0.25">
      <c r="D1464" s="113"/>
    </row>
    <row r="1465" spans="4:4" x14ac:dyDescent="0.25">
      <c r="D1465" s="113"/>
    </row>
    <row r="1466" spans="4:4" x14ac:dyDescent="0.25">
      <c r="D1466" s="113"/>
    </row>
    <row r="1467" spans="4:4" x14ac:dyDescent="0.25">
      <c r="D1467" s="113"/>
    </row>
    <row r="1468" spans="4:4" x14ac:dyDescent="0.25">
      <c r="D1468" s="113"/>
    </row>
    <row r="1469" spans="4:4" x14ac:dyDescent="0.25">
      <c r="D1469" s="113"/>
    </row>
    <row r="1470" spans="4:4" x14ac:dyDescent="0.25">
      <c r="D1470" s="113"/>
    </row>
    <row r="1471" spans="4:4" x14ac:dyDescent="0.25">
      <c r="D1471" s="113"/>
    </row>
    <row r="1472" spans="4:4" x14ac:dyDescent="0.25">
      <c r="D1472" s="113"/>
    </row>
    <row r="1473" spans="4:4" x14ac:dyDescent="0.25">
      <c r="D1473" s="113"/>
    </row>
    <row r="1474" spans="4:4" x14ac:dyDescent="0.25">
      <c r="D1474" s="113"/>
    </row>
    <row r="1475" spans="4:4" x14ac:dyDescent="0.25">
      <c r="D1475" s="113"/>
    </row>
    <row r="1476" spans="4:4" x14ac:dyDescent="0.25">
      <c r="D1476" s="113"/>
    </row>
    <row r="1477" spans="4:4" x14ac:dyDescent="0.25">
      <c r="D1477" s="113"/>
    </row>
    <row r="1478" spans="4:4" x14ac:dyDescent="0.25">
      <c r="D1478" s="113"/>
    </row>
    <row r="1479" spans="4:4" x14ac:dyDescent="0.25">
      <c r="D1479" s="113"/>
    </row>
    <row r="1480" spans="4:4" x14ac:dyDescent="0.25">
      <c r="D1480" s="113"/>
    </row>
    <row r="1481" spans="4:4" x14ac:dyDescent="0.25">
      <c r="D1481" s="113"/>
    </row>
    <row r="1482" spans="4:4" x14ac:dyDescent="0.25">
      <c r="D1482" s="113"/>
    </row>
    <row r="1483" spans="4:4" x14ac:dyDescent="0.25">
      <c r="D1483" s="113"/>
    </row>
    <row r="1484" spans="4:4" x14ac:dyDescent="0.25">
      <c r="D1484" s="113"/>
    </row>
    <row r="1485" spans="4:4" x14ac:dyDescent="0.25">
      <c r="D1485" s="113"/>
    </row>
    <row r="1486" spans="4:4" x14ac:dyDescent="0.25">
      <c r="D1486" s="113"/>
    </row>
    <row r="1487" spans="4:4" x14ac:dyDescent="0.25">
      <c r="D1487" s="113"/>
    </row>
    <row r="1488" spans="4:4" x14ac:dyDescent="0.25">
      <c r="D1488" s="113"/>
    </row>
    <row r="1489" spans="4:4" x14ac:dyDescent="0.25">
      <c r="D1489" s="113"/>
    </row>
    <row r="1490" spans="4:4" x14ac:dyDescent="0.25">
      <c r="D1490" s="113"/>
    </row>
    <row r="1491" spans="4:4" x14ac:dyDescent="0.25">
      <c r="D1491" s="113"/>
    </row>
    <row r="1492" spans="4:4" x14ac:dyDescent="0.25">
      <c r="D1492" s="113"/>
    </row>
    <row r="1493" spans="4:4" x14ac:dyDescent="0.25">
      <c r="D1493" s="113"/>
    </row>
    <row r="1494" spans="4:4" x14ac:dyDescent="0.25">
      <c r="D1494" s="113"/>
    </row>
    <row r="1495" spans="4:4" x14ac:dyDescent="0.25">
      <c r="D1495" s="113"/>
    </row>
    <row r="1496" spans="4:4" x14ac:dyDescent="0.25">
      <c r="D1496" s="113"/>
    </row>
    <row r="1497" spans="4:4" x14ac:dyDescent="0.25">
      <c r="D1497" s="113"/>
    </row>
    <row r="1498" spans="4:4" x14ac:dyDescent="0.25">
      <c r="D1498" s="113"/>
    </row>
    <row r="1499" spans="4:4" x14ac:dyDescent="0.25">
      <c r="D1499" s="113"/>
    </row>
    <row r="1500" spans="4:4" x14ac:dyDescent="0.25">
      <c r="D1500" s="113"/>
    </row>
    <row r="1501" spans="4:4" x14ac:dyDescent="0.25">
      <c r="D1501" s="113"/>
    </row>
    <row r="1502" spans="4:4" x14ac:dyDescent="0.25">
      <c r="D1502" s="113"/>
    </row>
    <row r="1503" spans="4:4" x14ac:dyDescent="0.25">
      <c r="D1503" s="113"/>
    </row>
    <row r="1504" spans="4:4" x14ac:dyDescent="0.25">
      <c r="D1504" s="113"/>
    </row>
    <row r="1505" spans="4:4" x14ac:dyDescent="0.25">
      <c r="D1505" s="113"/>
    </row>
    <row r="1506" spans="4:4" x14ac:dyDescent="0.25">
      <c r="D1506" s="113"/>
    </row>
    <row r="1507" spans="4:4" x14ac:dyDescent="0.25">
      <c r="D1507" s="113"/>
    </row>
    <row r="1508" spans="4:4" x14ac:dyDescent="0.25">
      <c r="D1508" s="113"/>
    </row>
    <row r="1509" spans="4:4" x14ac:dyDescent="0.25">
      <c r="D1509" s="113"/>
    </row>
    <row r="1510" spans="4:4" x14ac:dyDescent="0.25">
      <c r="D1510" s="113"/>
    </row>
    <row r="1511" spans="4:4" x14ac:dyDescent="0.25">
      <c r="D1511" s="113"/>
    </row>
    <row r="1512" spans="4:4" x14ac:dyDescent="0.25">
      <c r="D1512" s="113"/>
    </row>
    <row r="1513" spans="4:4" x14ac:dyDescent="0.25">
      <c r="D1513" s="113"/>
    </row>
    <row r="1514" spans="4:4" x14ac:dyDescent="0.25">
      <c r="D1514" s="113"/>
    </row>
    <row r="1515" spans="4:4" x14ac:dyDescent="0.25">
      <c r="D1515" s="113"/>
    </row>
    <row r="1516" spans="4:4" x14ac:dyDescent="0.25">
      <c r="D1516" s="113"/>
    </row>
    <row r="1517" spans="4:4" x14ac:dyDescent="0.25">
      <c r="D1517" s="113"/>
    </row>
    <row r="1518" spans="4:4" x14ac:dyDescent="0.25">
      <c r="D1518" s="113"/>
    </row>
    <row r="1519" spans="4:4" x14ac:dyDescent="0.25">
      <c r="D1519" s="113"/>
    </row>
    <row r="1520" spans="4:4" x14ac:dyDescent="0.25">
      <c r="D1520" s="113"/>
    </row>
    <row r="1521" spans="4:4" x14ac:dyDescent="0.25">
      <c r="D1521" s="113"/>
    </row>
    <row r="1522" spans="4:4" x14ac:dyDescent="0.25">
      <c r="D1522" s="113"/>
    </row>
    <row r="1523" spans="4:4" x14ac:dyDescent="0.25">
      <c r="D1523" s="113"/>
    </row>
    <row r="1524" spans="4:4" x14ac:dyDescent="0.25">
      <c r="D1524" s="113"/>
    </row>
    <row r="1525" spans="4:4" x14ac:dyDescent="0.25">
      <c r="D1525" s="113"/>
    </row>
    <row r="1526" spans="4:4" x14ac:dyDescent="0.25">
      <c r="D1526" s="113"/>
    </row>
    <row r="1527" spans="4:4" x14ac:dyDescent="0.25">
      <c r="D1527" s="113"/>
    </row>
    <row r="1528" spans="4:4" x14ac:dyDescent="0.25">
      <c r="D1528" s="113"/>
    </row>
    <row r="1529" spans="4:4" x14ac:dyDescent="0.25">
      <c r="D1529" s="113"/>
    </row>
    <row r="1530" spans="4:4" x14ac:dyDescent="0.25">
      <c r="D1530" s="113"/>
    </row>
    <row r="1531" spans="4:4" x14ac:dyDescent="0.25">
      <c r="D1531" s="113"/>
    </row>
    <row r="1532" spans="4:4" x14ac:dyDescent="0.25">
      <c r="D1532" s="113"/>
    </row>
    <row r="1533" spans="4:4" x14ac:dyDescent="0.25">
      <c r="D1533" s="113"/>
    </row>
    <row r="1534" spans="4:4" x14ac:dyDescent="0.25">
      <c r="D1534" s="113"/>
    </row>
    <row r="1535" spans="4:4" x14ac:dyDescent="0.25">
      <c r="D1535" s="113"/>
    </row>
    <row r="1536" spans="4:4" x14ac:dyDescent="0.25">
      <c r="D1536" s="113"/>
    </row>
    <row r="1537" spans="4:4" x14ac:dyDescent="0.25">
      <c r="D1537" s="113"/>
    </row>
    <row r="1538" spans="4:4" x14ac:dyDescent="0.25">
      <c r="D1538" s="113"/>
    </row>
    <row r="1539" spans="4:4" x14ac:dyDescent="0.25">
      <c r="D1539" s="113"/>
    </row>
    <row r="1540" spans="4:4" x14ac:dyDescent="0.25">
      <c r="D1540" s="113"/>
    </row>
    <row r="1541" spans="4:4" x14ac:dyDescent="0.25">
      <c r="D1541" s="113"/>
    </row>
    <row r="1542" spans="4:4" x14ac:dyDescent="0.25">
      <c r="D1542" s="113"/>
    </row>
    <row r="1543" spans="4:4" x14ac:dyDescent="0.25">
      <c r="D1543" s="113"/>
    </row>
    <row r="1544" spans="4:4" x14ac:dyDescent="0.25">
      <c r="D1544" s="113"/>
    </row>
    <row r="1545" spans="4:4" x14ac:dyDescent="0.25">
      <c r="D1545" s="113"/>
    </row>
    <row r="1546" spans="4:4" x14ac:dyDescent="0.25">
      <c r="D1546" s="113"/>
    </row>
    <row r="1547" spans="4:4" x14ac:dyDescent="0.25">
      <c r="D1547" s="113"/>
    </row>
    <row r="1548" spans="4:4" x14ac:dyDescent="0.25">
      <c r="D1548" s="113"/>
    </row>
    <row r="1549" spans="4:4" x14ac:dyDescent="0.25">
      <c r="D1549" s="113"/>
    </row>
    <row r="1550" spans="4:4" x14ac:dyDescent="0.25">
      <c r="D1550" s="113"/>
    </row>
    <row r="1551" spans="4:4" x14ac:dyDescent="0.25">
      <c r="D1551" s="113"/>
    </row>
    <row r="1552" spans="4:4" x14ac:dyDescent="0.25">
      <c r="D1552" s="113"/>
    </row>
    <row r="1553" spans="4:4" x14ac:dyDescent="0.25">
      <c r="D1553" s="113"/>
    </row>
    <row r="1554" spans="4:4" x14ac:dyDescent="0.25">
      <c r="D1554" s="113"/>
    </row>
    <row r="1555" spans="4:4" x14ac:dyDescent="0.25">
      <c r="D1555" s="113"/>
    </row>
    <row r="1556" spans="4:4" x14ac:dyDescent="0.25">
      <c r="D1556" s="113"/>
    </row>
    <row r="1557" spans="4:4" x14ac:dyDescent="0.25">
      <c r="D1557" s="113"/>
    </row>
    <row r="1558" spans="4:4" x14ac:dyDescent="0.25">
      <c r="D1558" s="113"/>
    </row>
    <row r="1559" spans="4:4" x14ac:dyDescent="0.25">
      <c r="D1559" s="113"/>
    </row>
    <row r="1560" spans="4:4" x14ac:dyDescent="0.25">
      <c r="D1560" s="113"/>
    </row>
    <row r="1561" spans="4:4" x14ac:dyDescent="0.25">
      <c r="D1561" s="113"/>
    </row>
    <row r="1562" spans="4:4" x14ac:dyDescent="0.25">
      <c r="D1562" s="113"/>
    </row>
    <row r="1563" spans="4:4" x14ac:dyDescent="0.25">
      <c r="D1563" s="113"/>
    </row>
    <row r="1564" spans="4:4" x14ac:dyDescent="0.25">
      <c r="D1564" s="113"/>
    </row>
    <row r="1565" spans="4:4" x14ac:dyDescent="0.25">
      <c r="D1565" s="113"/>
    </row>
    <row r="1566" spans="4:4" x14ac:dyDescent="0.25">
      <c r="D1566" s="113"/>
    </row>
    <row r="1567" spans="4:4" x14ac:dyDescent="0.25">
      <c r="D1567" s="113"/>
    </row>
    <row r="1568" spans="4:4" x14ac:dyDescent="0.25">
      <c r="D1568" s="113"/>
    </row>
    <row r="1569" spans="4:4" x14ac:dyDescent="0.25">
      <c r="D1569" s="113"/>
    </row>
    <row r="1570" spans="4:4" x14ac:dyDescent="0.25">
      <c r="D1570" s="113"/>
    </row>
    <row r="1571" spans="4:4" x14ac:dyDescent="0.25">
      <c r="D1571" s="113"/>
    </row>
    <row r="1572" spans="4:4" x14ac:dyDescent="0.25">
      <c r="D1572" s="113"/>
    </row>
    <row r="1573" spans="4:4" x14ac:dyDescent="0.25">
      <c r="D1573" s="113"/>
    </row>
    <row r="1574" spans="4:4" x14ac:dyDescent="0.25">
      <c r="D1574" s="113"/>
    </row>
    <row r="1575" spans="4:4" x14ac:dyDescent="0.25">
      <c r="D1575" s="113"/>
    </row>
    <row r="1576" spans="4:4" x14ac:dyDescent="0.25">
      <c r="D1576" s="113"/>
    </row>
    <row r="1577" spans="4:4" x14ac:dyDescent="0.25">
      <c r="D1577" s="113"/>
    </row>
    <row r="1578" spans="4:4" x14ac:dyDescent="0.25">
      <c r="D1578" s="113"/>
    </row>
    <row r="1579" spans="4:4" x14ac:dyDescent="0.25">
      <c r="D1579" s="113"/>
    </row>
    <row r="1580" spans="4:4" x14ac:dyDescent="0.25">
      <c r="D1580" s="113"/>
    </row>
    <row r="1581" spans="4:4" x14ac:dyDescent="0.25">
      <c r="D1581" s="113"/>
    </row>
    <row r="1582" spans="4:4" x14ac:dyDescent="0.25">
      <c r="D1582" s="113"/>
    </row>
    <row r="1583" spans="4:4" x14ac:dyDescent="0.25">
      <c r="D1583" s="113"/>
    </row>
    <row r="1584" spans="4:4" x14ac:dyDescent="0.25">
      <c r="D1584" s="113"/>
    </row>
    <row r="1585" spans="4:4" x14ac:dyDescent="0.25">
      <c r="D1585" s="113"/>
    </row>
    <row r="1586" spans="4:4" x14ac:dyDescent="0.25">
      <c r="D1586" s="113"/>
    </row>
    <row r="1587" spans="4:4" x14ac:dyDescent="0.25">
      <c r="D1587" s="113"/>
    </row>
    <row r="1588" spans="4:4" x14ac:dyDescent="0.25">
      <c r="D1588" s="113"/>
    </row>
    <row r="1589" spans="4:4" x14ac:dyDescent="0.25">
      <c r="D1589" s="113"/>
    </row>
    <row r="1590" spans="4:4" x14ac:dyDescent="0.25">
      <c r="D1590" s="113"/>
    </row>
    <row r="1591" spans="4:4" x14ac:dyDescent="0.25">
      <c r="D1591" s="113"/>
    </row>
    <row r="1592" spans="4:4" x14ac:dyDescent="0.25">
      <c r="D1592" s="113"/>
    </row>
    <row r="1593" spans="4:4" x14ac:dyDescent="0.25">
      <c r="D1593" s="113"/>
    </row>
    <row r="1594" spans="4:4" x14ac:dyDescent="0.25">
      <c r="D1594" s="113"/>
    </row>
    <row r="1595" spans="4:4" x14ac:dyDescent="0.25">
      <c r="D1595" s="113"/>
    </row>
    <row r="1596" spans="4:4" x14ac:dyDescent="0.25">
      <c r="D1596" s="113"/>
    </row>
    <row r="1597" spans="4:4" x14ac:dyDescent="0.25">
      <c r="D1597" s="113"/>
    </row>
    <row r="1598" spans="4:4" x14ac:dyDescent="0.25">
      <c r="D1598" s="113"/>
    </row>
    <row r="1599" spans="4:4" x14ac:dyDescent="0.25">
      <c r="D1599" s="113"/>
    </row>
    <row r="1600" spans="4:4" x14ac:dyDescent="0.25">
      <c r="D1600" s="113"/>
    </row>
    <row r="1601" spans="4:4" x14ac:dyDescent="0.25">
      <c r="D1601" s="113"/>
    </row>
    <row r="1602" spans="4:4" x14ac:dyDescent="0.25">
      <c r="D1602" s="113"/>
    </row>
    <row r="1603" spans="4:4" x14ac:dyDescent="0.25">
      <c r="D1603" s="113"/>
    </row>
    <row r="1604" spans="4:4" x14ac:dyDescent="0.25">
      <c r="D1604" s="113"/>
    </row>
    <row r="1605" spans="4:4" x14ac:dyDescent="0.25">
      <c r="D1605" s="113"/>
    </row>
    <row r="1606" spans="4:4" x14ac:dyDescent="0.25">
      <c r="D1606" s="113"/>
    </row>
    <row r="1607" spans="4:4" x14ac:dyDescent="0.25">
      <c r="D1607" s="113"/>
    </row>
    <row r="1608" spans="4:4" x14ac:dyDescent="0.25">
      <c r="D1608" s="113"/>
    </row>
    <row r="1609" spans="4:4" x14ac:dyDescent="0.25">
      <c r="D1609" s="113"/>
    </row>
    <row r="1610" spans="4:4" x14ac:dyDescent="0.25">
      <c r="D1610" s="113"/>
    </row>
    <row r="1611" spans="4:4" x14ac:dyDescent="0.25">
      <c r="D1611" s="113"/>
    </row>
    <row r="1612" spans="4:4" x14ac:dyDescent="0.25">
      <c r="D1612" s="113"/>
    </row>
    <row r="1613" spans="4:4" x14ac:dyDescent="0.25">
      <c r="D1613" s="113"/>
    </row>
    <row r="1614" spans="4:4" x14ac:dyDescent="0.25">
      <c r="D1614" s="113"/>
    </row>
    <row r="1615" spans="4:4" x14ac:dyDescent="0.25">
      <c r="D1615" s="113"/>
    </row>
    <row r="1616" spans="4:4" x14ac:dyDescent="0.25">
      <c r="D1616" s="113"/>
    </row>
    <row r="1617" spans="4:4" x14ac:dyDescent="0.25">
      <c r="D1617" s="113"/>
    </row>
    <row r="1618" spans="4:4" x14ac:dyDescent="0.25">
      <c r="D1618" s="113"/>
    </row>
    <row r="1619" spans="4:4" x14ac:dyDescent="0.25">
      <c r="D1619" s="113"/>
    </row>
    <row r="1620" spans="4:4" x14ac:dyDescent="0.25">
      <c r="D1620" s="113"/>
    </row>
    <row r="1621" spans="4:4" x14ac:dyDescent="0.25">
      <c r="D1621" s="113"/>
    </row>
    <row r="1622" spans="4:4" x14ac:dyDescent="0.25">
      <c r="D1622" s="113"/>
    </row>
    <row r="1623" spans="4:4" x14ac:dyDescent="0.25">
      <c r="D1623" s="113"/>
    </row>
    <row r="1624" spans="4:4" x14ac:dyDescent="0.25">
      <c r="D1624" s="113"/>
    </row>
    <row r="1625" spans="4:4" x14ac:dyDescent="0.25">
      <c r="D1625" s="113"/>
    </row>
    <row r="1626" spans="4:4" x14ac:dyDescent="0.25">
      <c r="D1626" s="113"/>
    </row>
    <row r="1627" spans="4:4" x14ac:dyDescent="0.25">
      <c r="D1627" s="113"/>
    </row>
    <row r="1628" spans="4:4" x14ac:dyDescent="0.25">
      <c r="D1628" s="113"/>
    </row>
    <row r="1629" spans="4:4" x14ac:dyDescent="0.25">
      <c r="D1629" s="113"/>
    </row>
    <row r="1630" spans="4:4" x14ac:dyDescent="0.25">
      <c r="D1630" s="113"/>
    </row>
    <row r="1631" spans="4:4" x14ac:dyDescent="0.25">
      <c r="D1631" s="113"/>
    </row>
    <row r="1632" spans="4:4" x14ac:dyDescent="0.25">
      <c r="D1632" s="113"/>
    </row>
    <row r="1633" spans="4:4" x14ac:dyDescent="0.25">
      <c r="D1633" s="113"/>
    </row>
    <row r="1634" spans="4:4" x14ac:dyDescent="0.25">
      <c r="D1634" s="113"/>
    </row>
    <row r="1635" spans="4:4" x14ac:dyDescent="0.25">
      <c r="D1635" s="113"/>
    </row>
    <row r="1636" spans="4:4" x14ac:dyDescent="0.25">
      <c r="D1636" s="113"/>
    </row>
    <row r="1637" spans="4:4" x14ac:dyDescent="0.25">
      <c r="D1637" s="113"/>
    </row>
    <row r="1638" spans="4:4" x14ac:dyDescent="0.25">
      <c r="D1638" s="113"/>
    </row>
    <row r="1639" spans="4:4" x14ac:dyDescent="0.25">
      <c r="D1639" s="113"/>
    </row>
    <row r="1640" spans="4:4" x14ac:dyDescent="0.25">
      <c r="D1640" s="113"/>
    </row>
    <row r="1641" spans="4:4" x14ac:dyDescent="0.25">
      <c r="D1641" s="113"/>
    </row>
    <row r="1642" spans="4:4" x14ac:dyDescent="0.25">
      <c r="D1642" s="113"/>
    </row>
    <row r="1643" spans="4:4" x14ac:dyDescent="0.25">
      <c r="D1643" s="113"/>
    </row>
    <row r="1644" spans="4:4" x14ac:dyDescent="0.25">
      <c r="D1644" s="113"/>
    </row>
    <row r="1645" spans="4:4" x14ac:dyDescent="0.25">
      <c r="D1645" s="113"/>
    </row>
    <row r="1646" spans="4:4" x14ac:dyDescent="0.25">
      <c r="D1646" s="113"/>
    </row>
    <row r="1647" spans="4:4" x14ac:dyDescent="0.25">
      <c r="D1647" s="113"/>
    </row>
    <row r="1648" spans="4:4" x14ac:dyDescent="0.25">
      <c r="D1648" s="113"/>
    </row>
    <row r="1649" spans="4:4" x14ac:dyDescent="0.25">
      <c r="D1649" s="113"/>
    </row>
    <row r="1650" spans="4:4" x14ac:dyDescent="0.25">
      <c r="D1650" s="113"/>
    </row>
    <row r="1651" spans="4:4" x14ac:dyDescent="0.25">
      <c r="D1651" s="113"/>
    </row>
    <row r="1652" spans="4:4" x14ac:dyDescent="0.25">
      <c r="D1652" s="113"/>
    </row>
    <row r="1653" spans="4:4" x14ac:dyDescent="0.25">
      <c r="D1653" s="113"/>
    </row>
    <row r="1654" spans="4:4" x14ac:dyDescent="0.25">
      <c r="D1654" s="113"/>
    </row>
    <row r="1655" spans="4:4" x14ac:dyDescent="0.25">
      <c r="D1655" s="113"/>
    </row>
    <row r="1656" spans="4:4" x14ac:dyDescent="0.25">
      <c r="D1656" s="113"/>
    </row>
    <row r="1657" spans="4:4" x14ac:dyDescent="0.25">
      <c r="D1657" s="113"/>
    </row>
    <row r="1658" spans="4:4" x14ac:dyDescent="0.25">
      <c r="D1658" s="113"/>
    </row>
    <row r="1659" spans="4:4" x14ac:dyDescent="0.25">
      <c r="D1659" s="113"/>
    </row>
    <row r="1660" spans="4:4" x14ac:dyDescent="0.25">
      <c r="D1660" s="113"/>
    </row>
    <row r="1661" spans="4:4" x14ac:dyDescent="0.25">
      <c r="D1661" s="113"/>
    </row>
    <row r="1662" spans="4:4" x14ac:dyDescent="0.25">
      <c r="D1662" s="113"/>
    </row>
    <row r="1663" spans="4:4" x14ac:dyDescent="0.25">
      <c r="D1663" s="113"/>
    </row>
    <row r="1664" spans="4:4" x14ac:dyDescent="0.25">
      <c r="D1664" s="113"/>
    </row>
    <row r="1665" spans="4:4" x14ac:dyDescent="0.25">
      <c r="D1665" s="113"/>
    </row>
    <row r="1666" spans="4:4" x14ac:dyDescent="0.25">
      <c r="D1666" s="113"/>
    </row>
    <row r="1667" spans="4:4" x14ac:dyDescent="0.25">
      <c r="D1667" s="113"/>
    </row>
    <row r="1668" spans="4:4" x14ac:dyDescent="0.25">
      <c r="D1668" s="113"/>
    </row>
    <row r="1669" spans="4:4" x14ac:dyDescent="0.25">
      <c r="D1669" s="113"/>
    </row>
    <row r="1670" spans="4:4" x14ac:dyDescent="0.25">
      <c r="D1670" s="113"/>
    </row>
    <row r="1671" spans="4:4" x14ac:dyDescent="0.25">
      <c r="D1671" s="113"/>
    </row>
    <row r="1672" spans="4:4" x14ac:dyDescent="0.25">
      <c r="D1672" s="113"/>
    </row>
    <row r="1673" spans="4:4" x14ac:dyDescent="0.25">
      <c r="D1673" s="113"/>
    </row>
    <row r="1674" spans="4:4" x14ac:dyDescent="0.25">
      <c r="D1674" s="113"/>
    </row>
    <row r="1675" spans="4:4" x14ac:dyDescent="0.25">
      <c r="D1675" s="113"/>
    </row>
    <row r="1676" spans="4:4" x14ac:dyDescent="0.25">
      <c r="D1676" s="113"/>
    </row>
    <row r="1677" spans="4:4" x14ac:dyDescent="0.25">
      <c r="D1677" s="113"/>
    </row>
    <row r="1678" spans="4:4" x14ac:dyDescent="0.25">
      <c r="D1678" s="113"/>
    </row>
    <row r="1679" spans="4:4" x14ac:dyDescent="0.25">
      <c r="D1679" s="113"/>
    </row>
    <row r="1680" spans="4:4" x14ac:dyDescent="0.25">
      <c r="D1680" s="113"/>
    </row>
    <row r="1681" spans="4:4" x14ac:dyDescent="0.25">
      <c r="D1681" s="113"/>
    </row>
    <row r="1682" spans="4:4" x14ac:dyDescent="0.25">
      <c r="D1682" s="113"/>
    </row>
    <row r="1683" spans="4:4" x14ac:dyDescent="0.25">
      <c r="D1683" s="113"/>
    </row>
    <row r="1684" spans="4:4" x14ac:dyDescent="0.25">
      <c r="D1684" s="113"/>
    </row>
    <row r="1685" spans="4:4" x14ac:dyDescent="0.25">
      <c r="D1685" s="113"/>
    </row>
    <row r="1686" spans="4:4" x14ac:dyDescent="0.25">
      <c r="D1686" s="113"/>
    </row>
    <row r="1687" spans="4:4" x14ac:dyDescent="0.25">
      <c r="D1687" s="113"/>
    </row>
    <row r="1688" spans="4:4" x14ac:dyDescent="0.25">
      <c r="D1688" s="113"/>
    </row>
    <row r="1689" spans="4:4" x14ac:dyDescent="0.25">
      <c r="D1689" s="113"/>
    </row>
    <row r="1690" spans="4:4" x14ac:dyDescent="0.25">
      <c r="D1690" s="113"/>
    </row>
    <row r="1691" spans="4:4" x14ac:dyDescent="0.25">
      <c r="D1691" s="113"/>
    </row>
    <row r="1692" spans="4:4" x14ac:dyDescent="0.25">
      <c r="D1692" s="113"/>
    </row>
    <row r="1693" spans="4:4" x14ac:dyDescent="0.25">
      <c r="D1693" s="113"/>
    </row>
    <row r="1694" spans="4:4" x14ac:dyDescent="0.25">
      <c r="D1694" s="113"/>
    </row>
    <row r="1695" spans="4:4" x14ac:dyDescent="0.25">
      <c r="D1695" s="113"/>
    </row>
    <row r="1696" spans="4:4" x14ac:dyDescent="0.25">
      <c r="D1696" s="113"/>
    </row>
    <row r="1697" spans="4:4" x14ac:dyDescent="0.25">
      <c r="D1697" s="113"/>
    </row>
    <row r="1698" spans="4:4" x14ac:dyDescent="0.25">
      <c r="D1698" s="113"/>
    </row>
    <row r="1699" spans="4:4" x14ac:dyDescent="0.25">
      <c r="D1699" s="113"/>
    </row>
    <row r="1700" spans="4:4" x14ac:dyDescent="0.25">
      <c r="D1700" s="113"/>
    </row>
    <row r="1701" spans="4:4" x14ac:dyDescent="0.25">
      <c r="D1701" s="113"/>
    </row>
    <row r="1702" spans="4:4" x14ac:dyDescent="0.25">
      <c r="D1702" s="113"/>
    </row>
    <row r="1703" spans="4:4" x14ac:dyDescent="0.25">
      <c r="D1703" s="113"/>
    </row>
    <row r="1704" spans="4:4" x14ac:dyDescent="0.25">
      <c r="D1704" s="113"/>
    </row>
    <row r="1705" spans="4:4" x14ac:dyDescent="0.25">
      <c r="D1705" s="113"/>
    </row>
    <row r="1706" spans="4:4" x14ac:dyDescent="0.25">
      <c r="D1706" s="113"/>
    </row>
    <row r="1707" spans="4:4" x14ac:dyDescent="0.25">
      <c r="D1707" s="113"/>
    </row>
    <row r="1708" spans="4:4" x14ac:dyDescent="0.25">
      <c r="D1708" s="113"/>
    </row>
    <row r="1709" spans="4:4" x14ac:dyDescent="0.25">
      <c r="D1709" s="113"/>
    </row>
    <row r="1710" spans="4:4" x14ac:dyDescent="0.25">
      <c r="D1710" s="113"/>
    </row>
    <row r="1711" spans="4:4" x14ac:dyDescent="0.25">
      <c r="D1711" s="113"/>
    </row>
    <row r="1712" spans="4:4" x14ac:dyDescent="0.25">
      <c r="D1712" s="113"/>
    </row>
    <row r="1713" spans="4:4" x14ac:dyDescent="0.25">
      <c r="D1713" s="113"/>
    </row>
    <row r="1714" spans="4:4" x14ac:dyDescent="0.25">
      <c r="D1714" s="113"/>
    </row>
    <row r="1715" spans="4:4" x14ac:dyDescent="0.25">
      <c r="D1715" s="113"/>
    </row>
    <row r="1716" spans="4:4" x14ac:dyDescent="0.25">
      <c r="D1716" s="113"/>
    </row>
    <row r="1717" spans="4:4" x14ac:dyDescent="0.25">
      <c r="D1717" s="113"/>
    </row>
    <row r="1718" spans="4:4" x14ac:dyDescent="0.25">
      <c r="D1718" s="113"/>
    </row>
    <row r="1719" spans="4:4" x14ac:dyDescent="0.25">
      <c r="D1719" s="113"/>
    </row>
    <row r="1720" spans="4:4" x14ac:dyDescent="0.25">
      <c r="D1720" s="113"/>
    </row>
    <row r="1721" spans="4:4" x14ac:dyDescent="0.25">
      <c r="D1721" s="113"/>
    </row>
    <row r="1722" spans="4:4" x14ac:dyDescent="0.25">
      <c r="D1722" s="113"/>
    </row>
    <row r="1723" spans="4:4" x14ac:dyDescent="0.25">
      <c r="D1723" s="113"/>
    </row>
    <row r="1724" spans="4:4" x14ac:dyDescent="0.25">
      <c r="D1724" s="113"/>
    </row>
    <row r="1725" spans="4:4" x14ac:dyDescent="0.25">
      <c r="D1725" s="113"/>
    </row>
    <row r="1726" spans="4:4" x14ac:dyDescent="0.25">
      <c r="D1726" s="113"/>
    </row>
    <row r="1727" spans="4:4" x14ac:dyDescent="0.25">
      <c r="D1727" s="113"/>
    </row>
    <row r="1728" spans="4:4" x14ac:dyDescent="0.25">
      <c r="D1728" s="113"/>
    </row>
    <row r="1729" spans="4:4" x14ac:dyDescent="0.25">
      <c r="D1729" s="113"/>
    </row>
    <row r="1730" spans="4:4" x14ac:dyDescent="0.25">
      <c r="D1730" s="113"/>
    </row>
    <row r="1731" spans="4:4" x14ac:dyDescent="0.25">
      <c r="D1731" s="113"/>
    </row>
    <row r="1732" spans="4:4" x14ac:dyDescent="0.25">
      <c r="D1732" s="113"/>
    </row>
    <row r="1733" spans="4:4" x14ac:dyDescent="0.25">
      <c r="D1733" s="113"/>
    </row>
    <row r="1734" spans="4:4" x14ac:dyDescent="0.25">
      <c r="D1734" s="113"/>
    </row>
    <row r="1735" spans="4:4" x14ac:dyDescent="0.25">
      <c r="D1735" s="113"/>
    </row>
    <row r="1736" spans="4:4" x14ac:dyDescent="0.25">
      <c r="D1736" s="113"/>
    </row>
    <row r="1737" spans="4:4" x14ac:dyDescent="0.25">
      <c r="D1737" s="113"/>
    </row>
    <row r="1738" spans="4:4" x14ac:dyDescent="0.25">
      <c r="D1738" s="113"/>
    </row>
    <row r="1739" spans="4:4" x14ac:dyDescent="0.25">
      <c r="D1739" s="113"/>
    </row>
    <row r="1740" spans="4:4" x14ac:dyDescent="0.25">
      <c r="D1740" s="113"/>
    </row>
    <row r="1741" spans="4:4" x14ac:dyDescent="0.25">
      <c r="D1741" s="113"/>
    </row>
    <row r="1742" spans="4:4" x14ac:dyDescent="0.25">
      <c r="D1742" s="113"/>
    </row>
    <row r="1743" spans="4:4" x14ac:dyDescent="0.25">
      <c r="D1743" s="113"/>
    </row>
    <row r="1744" spans="4:4" x14ac:dyDescent="0.25">
      <c r="D1744" s="113"/>
    </row>
    <row r="1745" spans="4:4" x14ac:dyDescent="0.25">
      <c r="D1745" s="113"/>
    </row>
    <row r="1746" spans="4:4" x14ac:dyDescent="0.25">
      <c r="D1746" s="113"/>
    </row>
    <row r="1747" spans="4:4" x14ac:dyDescent="0.25">
      <c r="D1747" s="113"/>
    </row>
    <row r="1748" spans="4:4" x14ac:dyDescent="0.25">
      <c r="D1748" s="113"/>
    </row>
    <row r="1749" spans="4:4" x14ac:dyDescent="0.25">
      <c r="D1749" s="113"/>
    </row>
    <row r="1750" spans="4:4" x14ac:dyDescent="0.25">
      <c r="D1750" s="113"/>
    </row>
    <row r="1751" spans="4:4" x14ac:dyDescent="0.25">
      <c r="D1751" s="113"/>
    </row>
    <row r="1752" spans="4:4" x14ac:dyDescent="0.25">
      <c r="D1752" s="113"/>
    </row>
    <row r="1753" spans="4:4" x14ac:dyDescent="0.25">
      <c r="D1753" s="113"/>
    </row>
    <row r="1754" spans="4:4" x14ac:dyDescent="0.25">
      <c r="D1754" s="113"/>
    </row>
    <row r="1755" spans="4:4" x14ac:dyDescent="0.25">
      <c r="D1755" s="113"/>
    </row>
    <row r="1756" spans="4:4" x14ac:dyDescent="0.25">
      <c r="D1756" s="113"/>
    </row>
    <row r="1757" spans="4:4" x14ac:dyDescent="0.25">
      <c r="D1757" s="113"/>
    </row>
    <row r="1758" spans="4:4" x14ac:dyDescent="0.25">
      <c r="D1758" s="113"/>
    </row>
    <row r="1759" spans="4:4" x14ac:dyDescent="0.25">
      <c r="D1759" s="113"/>
    </row>
    <row r="1760" spans="4:4" x14ac:dyDescent="0.25">
      <c r="D1760" s="113"/>
    </row>
    <row r="1761" spans="4:4" x14ac:dyDescent="0.25">
      <c r="D1761" s="113"/>
    </row>
    <row r="1762" spans="4:4" x14ac:dyDescent="0.25">
      <c r="D1762" s="113"/>
    </row>
    <row r="1763" spans="4:4" x14ac:dyDescent="0.25">
      <c r="D1763" s="113"/>
    </row>
    <row r="1764" spans="4:4" x14ac:dyDescent="0.25">
      <c r="D1764" s="113"/>
    </row>
    <row r="1765" spans="4:4" x14ac:dyDescent="0.25">
      <c r="D1765" s="113"/>
    </row>
    <row r="1766" spans="4:4" x14ac:dyDescent="0.25">
      <c r="D1766" s="113"/>
    </row>
    <row r="1767" spans="4:4" x14ac:dyDescent="0.25">
      <c r="D1767" s="113"/>
    </row>
    <row r="1768" spans="4:4" x14ac:dyDescent="0.25">
      <c r="D1768" s="113"/>
    </row>
    <row r="1769" spans="4:4" x14ac:dyDescent="0.25">
      <c r="D1769" s="113"/>
    </row>
    <row r="1770" spans="4:4" x14ac:dyDescent="0.25">
      <c r="D1770" s="113"/>
    </row>
    <row r="1771" spans="4:4" x14ac:dyDescent="0.25">
      <c r="D1771" s="113"/>
    </row>
    <row r="1772" spans="4:4" x14ac:dyDescent="0.25">
      <c r="D1772" s="113"/>
    </row>
    <row r="1773" spans="4:4" x14ac:dyDescent="0.25">
      <c r="D1773" s="113"/>
    </row>
    <row r="1774" spans="4:4" x14ac:dyDescent="0.25">
      <c r="D1774" s="113"/>
    </row>
    <row r="1775" spans="4:4" x14ac:dyDescent="0.25">
      <c r="D1775" s="113"/>
    </row>
    <row r="1776" spans="4:4" x14ac:dyDescent="0.25">
      <c r="D1776" s="113"/>
    </row>
    <row r="1777" spans="4:4" x14ac:dyDescent="0.25">
      <c r="D1777" s="113"/>
    </row>
    <row r="1778" spans="4:4" x14ac:dyDescent="0.25">
      <c r="D1778" s="113"/>
    </row>
    <row r="1779" spans="4:4" x14ac:dyDescent="0.25">
      <c r="D1779" s="113"/>
    </row>
    <row r="1780" spans="4:4" x14ac:dyDescent="0.25">
      <c r="D1780" s="113"/>
    </row>
    <row r="1781" spans="4:4" x14ac:dyDescent="0.25">
      <c r="D1781" s="113"/>
    </row>
    <row r="1782" spans="4:4" x14ac:dyDescent="0.25">
      <c r="D1782" s="113"/>
    </row>
    <row r="1783" spans="4:4" x14ac:dyDescent="0.25">
      <c r="D1783" s="113"/>
    </row>
    <row r="1784" spans="4:4" x14ac:dyDescent="0.25">
      <c r="D1784" s="113"/>
    </row>
    <row r="1785" spans="4:4" x14ac:dyDescent="0.25">
      <c r="D1785" s="113"/>
    </row>
    <row r="1786" spans="4:4" x14ac:dyDescent="0.25">
      <c r="D1786" s="113"/>
    </row>
    <row r="1787" spans="4:4" x14ac:dyDescent="0.25">
      <c r="D1787" s="113"/>
    </row>
    <row r="1788" spans="4:4" x14ac:dyDescent="0.25">
      <c r="D1788" s="113"/>
    </row>
    <row r="1789" spans="4:4" x14ac:dyDescent="0.25">
      <c r="D1789" s="113"/>
    </row>
    <row r="1790" spans="4:4" x14ac:dyDescent="0.25">
      <c r="D1790" s="113"/>
    </row>
    <row r="1791" spans="4:4" x14ac:dyDescent="0.25">
      <c r="D1791" s="113"/>
    </row>
    <row r="1792" spans="4:4" x14ac:dyDescent="0.25">
      <c r="D1792" s="113"/>
    </row>
    <row r="1793" spans="4:4" x14ac:dyDescent="0.25">
      <c r="D1793" s="113"/>
    </row>
    <row r="1794" spans="4:4" x14ac:dyDescent="0.25">
      <c r="D1794" s="113"/>
    </row>
    <row r="1795" spans="4:4" x14ac:dyDescent="0.25">
      <c r="D1795" s="113"/>
    </row>
    <row r="1796" spans="4:4" x14ac:dyDescent="0.25">
      <c r="D1796" s="113"/>
    </row>
    <row r="1797" spans="4:4" x14ac:dyDescent="0.25">
      <c r="D1797" s="113"/>
    </row>
    <row r="1798" spans="4:4" x14ac:dyDescent="0.25">
      <c r="D1798" s="113"/>
    </row>
    <row r="1799" spans="4:4" x14ac:dyDescent="0.25">
      <c r="D1799" s="113"/>
    </row>
    <row r="1800" spans="4:4" x14ac:dyDescent="0.25">
      <c r="D1800" s="113"/>
    </row>
    <row r="1801" spans="4:4" x14ac:dyDescent="0.25">
      <c r="D1801" s="113"/>
    </row>
    <row r="1802" spans="4:4" x14ac:dyDescent="0.25">
      <c r="D1802" s="113"/>
    </row>
    <row r="1803" spans="4:4" x14ac:dyDescent="0.25">
      <c r="D1803" s="113"/>
    </row>
    <row r="1804" spans="4:4" x14ac:dyDescent="0.25">
      <c r="D1804" s="113"/>
    </row>
    <row r="1805" spans="4:4" x14ac:dyDescent="0.25">
      <c r="D1805" s="113"/>
    </row>
    <row r="1806" spans="4:4" x14ac:dyDescent="0.25">
      <c r="D1806" s="113"/>
    </row>
    <row r="1807" spans="4:4" x14ac:dyDescent="0.25">
      <c r="D1807" s="113"/>
    </row>
    <row r="1808" spans="4:4" x14ac:dyDescent="0.25">
      <c r="D1808" s="113"/>
    </row>
    <row r="1809" spans="4:4" x14ac:dyDescent="0.25">
      <c r="D1809" s="113"/>
    </row>
    <row r="1810" spans="4:4" x14ac:dyDescent="0.25">
      <c r="D1810" s="113"/>
    </row>
    <row r="1811" spans="4:4" x14ac:dyDescent="0.25">
      <c r="D1811" s="113"/>
    </row>
    <row r="1812" spans="4:4" x14ac:dyDescent="0.25">
      <c r="D1812" s="113"/>
    </row>
    <row r="1813" spans="4:4" x14ac:dyDescent="0.25">
      <c r="D1813" s="113"/>
    </row>
    <row r="1814" spans="4:4" x14ac:dyDescent="0.25">
      <c r="D1814" s="113"/>
    </row>
    <row r="1815" spans="4:4" x14ac:dyDescent="0.25">
      <c r="D1815" s="113"/>
    </row>
    <row r="1816" spans="4:4" x14ac:dyDescent="0.25">
      <c r="D1816" s="113"/>
    </row>
    <row r="1817" spans="4:4" x14ac:dyDescent="0.25">
      <c r="D1817" s="113"/>
    </row>
    <row r="1818" spans="4:4" x14ac:dyDescent="0.25">
      <c r="D1818" s="113"/>
    </row>
    <row r="1819" spans="4:4" x14ac:dyDescent="0.25">
      <c r="D1819" s="113"/>
    </row>
    <row r="1820" spans="4:4" x14ac:dyDescent="0.25">
      <c r="D1820" s="113"/>
    </row>
    <row r="1821" spans="4:4" x14ac:dyDescent="0.25">
      <c r="D1821" s="113"/>
    </row>
    <row r="1822" spans="4:4" x14ac:dyDescent="0.25">
      <c r="D1822" s="113"/>
    </row>
    <row r="1823" spans="4:4" x14ac:dyDescent="0.25">
      <c r="D1823" s="113"/>
    </row>
    <row r="1824" spans="4:4" x14ac:dyDescent="0.25">
      <c r="D1824" s="113"/>
    </row>
    <row r="1825" spans="4:4" x14ac:dyDescent="0.25">
      <c r="D1825" s="113"/>
    </row>
    <row r="1826" spans="4:4" x14ac:dyDescent="0.25">
      <c r="D1826" s="113"/>
    </row>
    <row r="1827" spans="4:4" x14ac:dyDescent="0.25">
      <c r="D1827" s="113"/>
    </row>
    <row r="1828" spans="4:4" x14ac:dyDescent="0.25">
      <c r="D1828" s="113"/>
    </row>
    <row r="1829" spans="4:4" x14ac:dyDescent="0.25">
      <c r="D1829" s="113"/>
    </row>
    <row r="1830" spans="4:4" x14ac:dyDescent="0.25">
      <c r="D1830" s="113"/>
    </row>
    <row r="1831" spans="4:4" x14ac:dyDescent="0.25">
      <c r="D1831" s="113"/>
    </row>
    <row r="1832" spans="4:4" x14ac:dyDescent="0.25">
      <c r="D1832" s="113"/>
    </row>
    <row r="1833" spans="4:4" x14ac:dyDescent="0.25">
      <c r="D1833" s="113"/>
    </row>
    <row r="1834" spans="4:4" x14ac:dyDescent="0.25">
      <c r="D1834" s="113"/>
    </row>
    <row r="1835" spans="4:4" x14ac:dyDescent="0.25">
      <c r="D1835" s="113"/>
    </row>
    <row r="1836" spans="4:4" x14ac:dyDescent="0.25">
      <c r="D1836" s="113"/>
    </row>
    <row r="1837" spans="4:4" x14ac:dyDescent="0.25">
      <c r="D1837" s="113"/>
    </row>
    <row r="1838" spans="4:4" x14ac:dyDescent="0.25">
      <c r="D1838" s="113"/>
    </row>
    <row r="1839" spans="4:4" x14ac:dyDescent="0.25">
      <c r="D1839" s="113"/>
    </row>
    <row r="1840" spans="4:4" x14ac:dyDescent="0.25">
      <c r="D1840" s="113"/>
    </row>
    <row r="1841" spans="4:4" x14ac:dyDescent="0.25">
      <c r="D1841" s="113"/>
    </row>
    <row r="1842" spans="4:4" x14ac:dyDescent="0.25">
      <c r="D1842" s="113"/>
    </row>
    <row r="1843" spans="4:4" x14ac:dyDescent="0.25">
      <c r="D1843" s="113"/>
    </row>
    <row r="1844" spans="4:4" x14ac:dyDescent="0.25">
      <c r="D1844" s="113"/>
    </row>
    <row r="1845" spans="4:4" x14ac:dyDescent="0.25">
      <c r="D1845" s="113"/>
    </row>
    <row r="1846" spans="4:4" x14ac:dyDescent="0.25">
      <c r="D1846" s="113"/>
    </row>
    <row r="1847" spans="4:4" x14ac:dyDescent="0.25">
      <c r="D1847" s="113"/>
    </row>
    <row r="1848" spans="4:4" x14ac:dyDescent="0.25">
      <c r="D1848" s="113"/>
    </row>
    <row r="1849" spans="4:4" x14ac:dyDescent="0.25">
      <c r="D1849" s="113"/>
    </row>
    <row r="1850" spans="4:4" x14ac:dyDescent="0.25">
      <c r="D1850" s="113"/>
    </row>
    <row r="1851" spans="4:4" x14ac:dyDescent="0.25">
      <c r="D1851" s="113"/>
    </row>
    <row r="1852" spans="4:4" x14ac:dyDescent="0.25">
      <c r="D1852" s="113"/>
    </row>
    <row r="1853" spans="4:4" x14ac:dyDescent="0.25">
      <c r="D1853" s="113"/>
    </row>
    <row r="1854" spans="4:4" x14ac:dyDescent="0.25">
      <c r="D1854" s="113"/>
    </row>
    <row r="1855" spans="4:4" x14ac:dyDescent="0.25">
      <c r="D1855" s="113"/>
    </row>
    <row r="1856" spans="4:4" x14ac:dyDescent="0.25">
      <c r="D1856" s="113"/>
    </row>
    <row r="1857" spans="4:4" x14ac:dyDescent="0.25">
      <c r="D1857" s="113"/>
    </row>
    <row r="1858" spans="4:4" x14ac:dyDescent="0.25">
      <c r="D1858" s="113"/>
    </row>
    <row r="1859" spans="4:4" x14ac:dyDescent="0.25">
      <c r="D1859" s="113"/>
    </row>
    <row r="1860" spans="4:4" x14ac:dyDescent="0.25">
      <c r="D1860" s="113"/>
    </row>
    <row r="1861" spans="4:4" x14ac:dyDescent="0.25">
      <c r="D1861" s="113"/>
    </row>
    <row r="1862" spans="4:4" x14ac:dyDescent="0.25">
      <c r="D1862" s="113"/>
    </row>
    <row r="1863" spans="4:4" x14ac:dyDescent="0.25">
      <c r="D1863" s="113"/>
    </row>
    <row r="1864" spans="4:4" x14ac:dyDescent="0.25">
      <c r="D1864" s="113"/>
    </row>
    <row r="1865" spans="4:4" x14ac:dyDescent="0.25">
      <c r="D1865" s="113"/>
    </row>
    <row r="1866" spans="4:4" x14ac:dyDescent="0.25">
      <c r="D1866" s="113"/>
    </row>
    <row r="1867" spans="4:4" x14ac:dyDescent="0.25">
      <c r="D1867" s="113"/>
    </row>
    <row r="1868" spans="4:4" x14ac:dyDescent="0.25">
      <c r="D1868" s="113"/>
    </row>
    <row r="1869" spans="4:4" x14ac:dyDescent="0.25">
      <c r="D1869" s="113"/>
    </row>
    <row r="1870" spans="4:4" x14ac:dyDescent="0.25">
      <c r="D1870" s="113"/>
    </row>
    <row r="1871" spans="4:4" x14ac:dyDescent="0.25">
      <c r="D1871" s="113"/>
    </row>
    <row r="1872" spans="4:4" x14ac:dyDescent="0.25">
      <c r="D1872" s="113"/>
    </row>
    <row r="1873" spans="4:4" x14ac:dyDescent="0.25">
      <c r="D1873" s="113"/>
    </row>
    <row r="1874" spans="4:4" x14ac:dyDescent="0.25">
      <c r="D1874" s="113"/>
    </row>
    <row r="1875" spans="4:4" x14ac:dyDescent="0.25">
      <c r="D1875" s="113"/>
    </row>
    <row r="1876" spans="4:4" x14ac:dyDescent="0.25">
      <c r="D1876" s="113"/>
    </row>
    <row r="1877" spans="4:4" x14ac:dyDescent="0.25">
      <c r="D1877" s="113"/>
    </row>
    <row r="1878" spans="4:4" x14ac:dyDescent="0.25">
      <c r="D1878" s="113"/>
    </row>
    <row r="1879" spans="4:4" x14ac:dyDescent="0.25">
      <c r="D1879" s="113"/>
    </row>
    <row r="1880" spans="4:4" x14ac:dyDescent="0.25">
      <c r="D1880" s="113"/>
    </row>
    <row r="1881" spans="4:4" x14ac:dyDescent="0.25">
      <c r="D1881" s="113"/>
    </row>
    <row r="1882" spans="4:4" x14ac:dyDescent="0.25">
      <c r="D1882" s="113"/>
    </row>
    <row r="1883" spans="4:4" x14ac:dyDescent="0.25">
      <c r="D1883" s="113"/>
    </row>
    <row r="1884" spans="4:4" x14ac:dyDescent="0.25">
      <c r="D1884" s="113"/>
    </row>
    <row r="1885" spans="4:4" x14ac:dyDescent="0.25">
      <c r="D1885" s="113"/>
    </row>
    <row r="1886" spans="4:4" x14ac:dyDescent="0.25">
      <c r="D1886" s="113"/>
    </row>
    <row r="1887" spans="4:4" x14ac:dyDescent="0.25">
      <c r="D1887" s="113"/>
    </row>
    <row r="1888" spans="4:4" x14ac:dyDescent="0.25">
      <c r="D1888" s="113"/>
    </row>
    <row r="1889" spans="4:4" x14ac:dyDescent="0.25">
      <c r="D1889" s="113"/>
    </row>
    <row r="1890" spans="4:4" x14ac:dyDescent="0.25">
      <c r="D1890" s="113"/>
    </row>
    <row r="1891" spans="4:4" x14ac:dyDescent="0.25">
      <c r="D1891" s="113"/>
    </row>
    <row r="1892" spans="4:4" x14ac:dyDescent="0.25">
      <c r="D1892" s="113"/>
    </row>
    <row r="1893" spans="4:4" x14ac:dyDescent="0.25">
      <c r="D1893" s="113"/>
    </row>
    <row r="1894" spans="4:4" x14ac:dyDescent="0.25">
      <c r="D1894" s="113"/>
    </row>
    <row r="1895" spans="4:4" x14ac:dyDescent="0.25">
      <c r="D1895" s="113"/>
    </row>
    <row r="1896" spans="4:4" x14ac:dyDescent="0.25">
      <c r="D1896" s="113"/>
    </row>
    <row r="1897" spans="4:4" x14ac:dyDescent="0.25">
      <c r="D1897" s="113"/>
    </row>
    <row r="1898" spans="4:4" x14ac:dyDescent="0.25">
      <c r="D1898" s="113"/>
    </row>
    <row r="1899" spans="4:4" x14ac:dyDescent="0.25">
      <c r="D1899" s="113"/>
    </row>
    <row r="1900" spans="4:4" x14ac:dyDescent="0.25">
      <c r="D1900" s="113"/>
    </row>
    <row r="1901" spans="4:4" x14ac:dyDescent="0.25">
      <c r="D1901" s="113"/>
    </row>
    <row r="1902" spans="4:4" x14ac:dyDescent="0.25">
      <c r="D1902" s="113"/>
    </row>
    <row r="1903" spans="4:4" x14ac:dyDescent="0.25">
      <c r="D1903" s="113"/>
    </row>
    <row r="1904" spans="4:4" x14ac:dyDescent="0.25">
      <c r="D1904" s="113"/>
    </row>
    <row r="1905" spans="4:4" x14ac:dyDescent="0.25">
      <c r="D1905" s="113"/>
    </row>
    <row r="1906" spans="4:4" x14ac:dyDescent="0.25">
      <c r="D1906" s="113"/>
    </row>
    <row r="1907" spans="4:4" x14ac:dyDescent="0.25">
      <c r="D1907" s="113"/>
    </row>
    <row r="1908" spans="4:4" x14ac:dyDescent="0.25">
      <c r="D1908" s="113"/>
    </row>
    <row r="1909" spans="4:4" x14ac:dyDescent="0.25">
      <c r="D1909" s="113"/>
    </row>
    <row r="1910" spans="4:4" x14ac:dyDescent="0.25">
      <c r="D1910" s="113"/>
    </row>
    <row r="1911" spans="4:4" x14ac:dyDescent="0.25">
      <c r="D1911" s="113"/>
    </row>
    <row r="1912" spans="4:4" x14ac:dyDescent="0.25">
      <c r="D1912" s="113"/>
    </row>
    <row r="1913" spans="4:4" x14ac:dyDescent="0.25">
      <c r="D1913" s="113"/>
    </row>
    <row r="1914" spans="4:4" x14ac:dyDescent="0.25">
      <c r="D1914" s="113"/>
    </row>
    <row r="1915" spans="4:4" x14ac:dyDescent="0.25">
      <c r="D1915" s="113"/>
    </row>
    <row r="1916" spans="4:4" x14ac:dyDescent="0.25">
      <c r="D1916" s="113"/>
    </row>
    <row r="1917" spans="4:4" x14ac:dyDescent="0.25">
      <c r="D1917" s="113"/>
    </row>
    <row r="1918" spans="4:4" x14ac:dyDescent="0.25">
      <c r="D1918" s="113"/>
    </row>
    <row r="1919" spans="4:4" x14ac:dyDescent="0.25">
      <c r="D1919" s="113"/>
    </row>
    <row r="1920" spans="4:4" x14ac:dyDescent="0.25">
      <c r="D1920" s="113"/>
    </row>
    <row r="1921" spans="4:4" x14ac:dyDescent="0.25">
      <c r="D1921" s="113"/>
    </row>
    <row r="1922" spans="4:4" x14ac:dyDescent="0.25">
      <c r="D1922" s="113"/>
    </row>
    <row r="1923" spans="4:4" x14ac:dyDescent="0.25">
      <c r="D1923" s="113"/>
    </row>
    <row r="1924" spans="4:4" x14ac:dyDescent="0.25">
      <c r="D1924" s="113"/>
    </row>
    <row r="1925" spans="4:4" x14ac:dyDescent="0.25">
      <c r="D1925" s="113"/>
    </row>
    <row r="1926" spans="4:4" x14ac:dyDescent="0.25">
      <c r="D1926" s="113"/>
    </row>
    <row r="1927" spans="4:4" x14ac:dyDescent="0.25">
      <c r="D1927" s="113"/>
    </row>
    <row r="1928" spans="4:4" x14ac:dyDescent="0.25">
      <c r="D1928" s="113"/>
    </row>
    <row r="1929" spans="4:4" x14ac:dyDescent="0.25">
      <c r="D1929" s="113"/>
    </row>
    <row r="1930" spans="4:4" x14ac:dyDescent="0.25">
      <c r="D1930" s="113"/>
    </row>
    <row r="1931" spans="4:4" x14ac:dyDescent="0.25">
      <c r="D1931" s="113"/>
    </row>
    <row r="1932" spans="4:4" x14ac:dyDescent="0.25">
      <c r="D1932" s="113"/>
    </row>
    <row r="1933" spans="4:4" x14ac:dyDescent="0.25">
      <c r="D1933" s="113"/>
    </row>
    <row r="1934" spans="4:4" x14ac:dyDescent="0.25">
      <c r="D1934" s="113"/>
    </row>
    <row r="1935" spans="4:4" x14ac:dyDescent="0.25">
      <c r="D1935" s="113"/>
    </row>
    <row r="1936" spans="4:4" x14ac:dyDescent="0.25">
      <c r="D1936" s="113"/>
    </row>
    <row r="1937" spans="4:4" x14ac:dyDescent="0.25">
      <c r="D1937" s="113"/>
    </row>
    <row r="1938" spans="4:4" x14ac:dyDescent="0.25">
      <c r="D1938" s="113"/>
    </row>
    <row r="1939" spans="4:4" x14ac:dyDescent="0.25">
      <c r="D1939" s="113"/>
    </row>
    <row r="1940" spans="4:4" x14ac:dyDescent="0.25">
      <c r="D1940" s="113"/>
    </row>
    <row r="1941" spans="4:4" x14ac:dyDescent="0.25">
      <c r="D1941" s="113"/>
    </row>
    <row r="1942" spans="4:4" x14ac:dyDescent="0.25">
      <c r="D1942" s="113"/>
    </row>
    <row r="1943" spans="4:4" x14ac:dyDescent="0.25">
      <c r="D1943" s="113"/>
    </row>
    <row r="1944" spans="4:4" x14ac:dyDescent="0.25">
      <c r="D1944" s="113"/>
    </row>
    <row r="1945" spans="4:4" x14ac:dyDescent="0.25">
      <c r="D1945" s="113"/>
    </row>
    <row r="1946" spans="4:4" x14ac:dyDescent="0.25">
      <c r="D1946" s="113"/>
    </row>
    <row r="1947" spans="4:4" x14ac:dyDescent="0.25">
      <c r="D1947" s="113"/>
    </row>
    <row r="1948" spans="4:4" x14ac:dyDescent="0.25">
      <c r="D1948" s="113"/>
    </row>
    <row r="1949" spans="4:4" x14ac:dyDescent="0.25">
      <c r="D1949" s="113"/>
    </row>
    <row r="1950" spans="4:4" x14ac:dyDescent="0.25">
      <c r="D1950" s="113"/>
    </row>
    <row r="1951" spans="4:4" x14ac:dyDescent="0.25">
      <c r="D1951" s="113"/>
    </row>
    <row r="1952" spans="4:4" x14ac:dyDescent="0.25">
      <c r="D1952" s="113"/>
    </row>
    <row r="1953" spans="4:4" x14ac:dyDescent="0.25">
      <c r="D1953" s="113"/>
    </row>
    <row r="1954" spans="4:4" x14ac:dyDescent="0.25">
      <c r="D1954" s="113"/>
    </row>
    <row r="1955" spans="4:4" x14ac:dyDescent="0.25">
      <c r="D1955" s="113"/>
    </row>
    <row r="1956" spans="4:4" x14ac:dyDescent="0.25">
      <c r="D1956" s="113"/>
    </row>
    <row r="1957" spans="4:4" x14ac:dyDescent="0.25">
      <c r="D1957" s="113"/>
    </row>
    <row r="1958" spans="4:4" x14ac:dyDescent="0.25">
      <c r="D1958" s="113"/>
    </row>
    <row r="1959" spans="4:4" x14ac:dyDescent="0.25">
      <c r="D1959" s="113"/>
    </row>
    <row r="1960" spans="4:4" x14ac:dyDescent="0.25">
      <c r="D1960" s="113"/>
    </row>
    <row r="1961" spans="4:4" x14ac:dyDescent="0.25">
      <c r="D1961" s="113"/>
    </row>
    <row r="1962" spans="4:4" x14ac:dyDescent="0.25">
      <c r="D1962" s="113"/>
    </row>
    <row r="1963" spans="4:4" x14ac:dyDescent="0.25">
      <c r="D1963" s="113"/>
    </row>
    <row r="1964" spans="4:4" x14ac:dyDescent="0.25">
      <c r="D1964" s="113"/>
    </row>
    <row r="1965" spans="4:4" x14ac:dyDescent="0.25">
      <c r="D1965" s="113"/>
    </row>
    <row r="1966" spans="4:4" x14ac:dyDescent="0.25">
      <c r="D1966" s="113"/>
    </row>
    <row r="1967" spans="4:4" x14ac:dyDescent="0.25">
      <c r="D1967" s="113"/>
    </row>
    <row r="1968" spans="4:4" x14ac:dyDescent="0.25">
      <c r="D1968" s="113"/>
    </row>
    <row r="1969" spans="4:4" x14ac:dyDescent="0.25">
      <c r="D1969" s="113"/>
    </row>
    <row r="1970" spans="4:4" x14ac:dyDescent="0.25">
      <c r="D1970" s="113"/>
    </row>
    <row r="1971" spans="4:4" x14ac:dyDescent="0.25">
      <c r="D1971" s="113"/>
    </row>
    <row r="1972" spans="4:4" x14ac:dyDescent="0.25">
      <c r="D1972" s="113"/>
    </row>
    <row r="1973" spans="4:4" x14ac:dyDescent="0.25">
      <c r="D1973" s="113"/>
    </row>
    <row r="1974" spans="4:4" x14ac:dyDescent="0.25">
      <c r="D1974" s="113"/>
    </row>
    <row r="1975" spans="4:4" x14ac:dyDescent="0.25">
      <c r="D1975" s="113"/>
    </row>
    <row r="1976" spans="4:4" x14ac:dyDescent="0.25">
      <c r="D1976" s="113"/>
    </row>
    <row r="1977" spans="4:4" x14ac:dyDescent="0.25">
      <c r="D1977" s="113"/>
    </row>
    <row r="1978" spans="4:4" x14ac:dyDescent="0.25">
      <c r="D1978" s="113"/>
    </row>
    <row r="1979" spans="4:4" x14ac:dyDescent="0.25">
      <c r="D1979" s="113"/>
    </row>
    <row r="1980" spans="4:4" x14ac:dyDescent="0.25">
      <c r="D1980" s="113"/>
    </row>
    <row r="1981" spans="4:4" x14ac:dyDescent="0.25">
      <c r="D1981" s="113"/>
    </row>
    <row r="1982" spans="4:4" x14ac:dyDescent="0.25">
      <c r="D1982" s="113"/>
    </row>
    <row r="1983" spans="4:4" x14ac:dyDescent="0.25">
      <c r="D1983" s="113"/>
    </row>
    <row r="1984" spans="4:4" x14ac:dyDescent="0.25">
      <c r="D1984" s="113"/>
    </row>
    <row r="1985" spans="4:4" x14ac:dyDescent="0.25">
      <c r="D1985" s="113"/>
    </row>
    <row r="1986" spans="4:4" x14ac:dyDescent="0.25">
      <c r="D1986" s="113"/>
    </row>
    <row r="1987" spans="4:4" x14ac:dyDescent="0.25">
      <c r="D1987" s="113"/>
    </row>
    <row r="1988" spans="4:4" x14ac:dyDescent="0.25">
      <c r="D1988" s="113"/>
    </row>
    <row r="1989" spans="4:4" x14ac:dyDescent="0.25">
      <c r="D1989" s="113"/>
    </row>
    <row r="1990" spans="4:4" x14ac:dyDescent="0.25">
      <c r="D1990" s="113"/>
    </row>
    <row r="1991" spans="4:4" x14ac:dyDescent="0.25">
      <c r="D1991" s="113"/>
    </row>
    <row r="1992" spans="4:4" x14ac:dyDescent="0.25">
      <c r="D1992" s="113"/>
    </row>
    <row r="1993" spans="4:4" x14ac:dyDescent="0.25">
      <c r="D1993" s="113"/>
    </row>
    <row r="1994" spans="4:4" x14ac:dyDescent="0.25">
      <c r="D1994" s="113"/>
    </row>
    <row r="1995" spans="4:4" x14ac:dyDescent="0.25">
      <c r="D1995" s="113"/>
    </row>
    <row r="1996" spans="4:4" x14ac:dyDescent="0.25">
      <c r="D1996" s="113"/>
    </row>
    <row r="1997" spans="4:4" x14ac:dyDescent="0.25">
      <c r="D1997" s="113"/>
    </row>
    <row r="1998" spans="4:4" x14ac:dyDescent="0.25">
      <c r="D1998" s="113"/>
    </row>
    <row r="1999" spans="4:4" x14ac:dyDescent="0.25">
      <c r="D1999" s="113"/>
    </row>
    <row r="2000" spans="4:4" x14ac:dyDescent="0.25">
      <c r="D2000" s="113"/>
    </row>
    <row r="2001" spans="4:4" x14ac:dyDescent="0.25">
      <c r="D2001" s="113"/>
    </row>
    <row r="2002" spans="4:4" x14ac:dyDescent="0.25">
      <c r="D2002" s="113"/>
    </row>
    <row r="2003" spans="4:4" x14ac:dyDescent="0.25">
      <c r="D2003" s="113"/>
    </row>
    <row r="2004" spans="4:4" x14ac:dyDescent="0.25">
      <c r="D2004" s="113"/>
    </row>
    <row r="2005" spans="4:4" x14ac:dyDescent="0.25">
      <c r="D2005" s="113"/>
    </row>
    <row r="2006" spans="4:4" x14ac:dyDescent="0.25">
      <c r="D2006" s="113"/>
    </row>
    <row r="2007" spans="4:4" x14ac:dyDescent="0.25">
      <c r="D2007" s="113"/>
    </row>
    <row r="2008" spans="4:4" x14ac:dyDescent="0.25">
      <c r="D2008" s="113"/>
    </row>
    <row r="2009" spans="4:4" x14ac:dyDescent="0.25">
      <c r="D2009" s="113"/>
    </row>
    <row r="2010" spans="4:4" x14ac:dyDescent="0.25">
      <c r="D2010" s="113"/>
    </row>
    <row r="2011" spans="4:4" x14ac:dyDescent="0.25">
      <c r="D2011" s="113"/>
    </row>
    <row r="2012" spans="4:4" x14ac:dyDescent="0.25">
      <c r="D2012" s="113"/>
    </row>
    <row r="2013" spans="4:4" x14ac:dyDescent="0.25">
      <c r="D2013" s="113"/>
    </row>
    <row r="2014" spans="4:4" x14ac:dyDescent="0.25">
      <c r="D2014" s="113"/>
    </row>
    <row r="2015" spans="4:4" x14ac:dyDescent="0.25">
      <c r="D2015" s="113"/>
    </row>
    <row r="2016" spans="4:4" x14ac:dyDescent="0.25">
      <c r="D2016" s="113"/>
    </row>
    <row r="2017" spans="4:4" x14ac:dyDescent="0.25">
      <c r="D2017" s="113"/>
    </row>
    <row r="2018" spans="4:4" x14ac:dyDescent="0.25">
      <c r="D2018" s="113"/>
    </row>
    <row r="2019" spans="4:4" x14ac:dyDescent="0.25">
      <c r="D2019" s="113"/>
    </row>
    <row r="2020" spans="4:4" x14ac:dyDescent="0.25">
      <c r="D2020" s="113"/>
    </row>
    <row r="2021" spans="4:4" x14ac:dyDescent="0.25">
      <c r="D2021" s="113"/>
    </row>
    <row r="2022" spans="4:4" x14ac:dyDescent="0.25">
      <c r="D2022" s="113"/>
    </row>
    <row r="2023" spans="4:4" x14ac:dyDescent="0.25">
      <c r="D2023" s="113"/>
    </row>
    <row r="2024" spans="4:4" x14ac:dyDescent="0.25">
      <c r="D2024" s="113"/>
    </row>
    <row r="2025" spans="4:4" x14ac:dyDescent="0.25">
      <c r="D2025" s="113"/>
    </row>
    <row r="2026" spans="4:4" x14ac:dyDescent="0.25">
      <c r="D2026" s="113"/>
    </row>
    <row r="2027" spans="4:4" x14ac:dyDescent="0.25">
      <c r="D2027" s="113"/>
    </row>
    <row r="2028" spans="4:4" x14ac:dyDescent="0.25">
      <c r="D2028" s="113"/>
    </row>
    <row r="2029" spans="4:4" x14ac:dyDescent="0.25">
      <c r="D2029" s="113"/>
    </row>
    <row r="2030" spans="4:4" x14ac:dyDescent="0.25">
      <c r="D2030" s="113"/>
    </row>
    <row r="2031" spans="4:4" x14ac:dyDescent="0.25">
      <c r="D2031" s="113"/>
    </row>
    <row r="2032" spans="4:4" x14ac:dyDescent="0.25">
      <c r="D2032" s="113"/>
    </row>
    <row r="2033" spans="4:4" x14ac:dyDescent="0.25">
      <c r="D2033" s="113"/>
    </row>
    <row r="2034" spans="4:4" x14ac:dyDescent="0.25">
      <c r="D2034" s="113"/>
    </row>
    <row r="2035" spans="4:4" x14ac:dyDescent="0.25">
      <c r="D2035" s="113"/>
    </row>
    <row r="2036" spans="4:4" x14ac:dyDescent="0.25">
      <c r="D2036" s="113"/>
    </row>
    <row r="2037" spans="4:4" x14ac:dyDescent="0.25">
      <c r="D2037" s="113"/>
    </row>
    <row r="2038" spans="4:4" x14ac:dyDescent="0.25">
      <c r="D2038" s="113"/>
    </row>
    <row r="2039" spans="4:4" x14ac:dyDescent="0.25">
      <c r="D2039" s="113"/>
    </row>
    <row r="2040" spans="4:4" x14ac:dyDescent="0.25">
      <c r="D2040" s="113"/>
    </row>
    <row r="2041" spans="4:4" x14ac:dyDescent="0.25">
      <c r="D2041" s="113"/>
    </row>
    <row r="2042" spans="4:4" x14ac:dyDescent="0.25">
      <c r="D2042" s="113"/>
    </row>
    <row r="2043" spans="4:4" x14ac:dyDescent="0.25">
      <c r="D2043" s="113"/>
    </row>
    <row r="2044" spans="4:4" x14ac:dyDescent="0.25">
      <c r="D2044" s="113"/>
    </row>
    <row r="2045" spans="4:4" x14ac:dyDescent="0.25">
      <c r="D2045" s="113"/>
    </row>
    <row r="2046" spans="4:4" x14ac:dyDescent="0.25">
      <c r="D2046" s="113"/>
    </row>
    <row r="2047" spans="4:4" x14ac:dyDescent="0.25">
      <c r="D2047" s="113"/>
    </row>
    <row r="2048" spans="4:4" x14ac:dyDescent="0.25">
      <c r="D2048" s="113"/>
    </row>
    <row r="2049" spans="4:4" x14ac:dyDescent="0.25">
      <c r="D2049" s="113"/>
    </row>
    <row r="2050" spans="4:4" x14ac:dyDescent="0.25">
      <c r="D2050" s="113"/>
    </row>
    <row r="2051" spans="4:4" x14ac:dyDescent="0.25">
      <c r="D2051" s="113"/>
    </row>
    <row r="2052" spans="4:4" x14ac:dyDescent="0.25">
      <c r="D2052" s="113"/>
    </row>
    <row r="2053" spans="4:4" x14ac:dyDescent="0.25">
      <c r="D2053" s="113"/>
    </row>
    <row r="2054" spans="4:4" x14ac:dyDescent="0.25">
      <c r="D2054" s="113"/>
    </row>
    <row r="2055" spans="4:4" x14ac:dyDescent="0.25">
      <c r="D2055" s="113"/>
    </row>
    <row r="2056" spans="4:4" x14ac:dyDescent="0.25">
      <c r="D2056" s="113"/>
    </row>
    <row r="2057" spans="4:4" x14ac:dyDescent="0.25">
      <c r="D2057" s="113"/>
    </row>
    <row r="2058" spans="4:4" x14ac:dyDescent="0.25">
      <c r="D2058" s="113"/>
    </row>
    <row r="2059" spans="4:4" x14ac:dyDescent="0.25">
      <c r="D2059" s="113"/>
    </row>
    <row r="2060" spans="4:4" x14ac:dyDescent="0.25">
      <c r="D2060" s="113"/>
    </row>
    <row r="2061" spans="4:4" x14ac:dyDescent="0.25">
      <c r="D2061" s="113"/>
    </row>
    <row r="2062" spans="4:4" x14ac:dyDescent="0.25">
      <c r="D2062" s="113"/>
    </row>
    <row r="2063" spans="4:4" x14ac:dyDescent="0.25">
      <c r="D2063" s="113"/>
    </row>
    <row r="2064" spans="4:4" x14ac:dyDescent="0.25">
      <c r="D2064" s="113"/>
    </row>
    <row r="2065" spans="4:4" x14ac:dyDescent="0.25">
      <c r="D2065" s="113"/>
    </row>
    <row r="2066" spans="4:4" x14ac:dyDescent="0.25">
      <c r="D2066" s="113"/>
    </row>
    <row r="2067" spans="4:4" x14ac:dyDescent="0.25">
      <c r="D2067" s="113"/>
    </row>
    <row r="2068" spans="4:4" x14ac:dyDescent="0.25">
      <c r="D2068" s="113"/>
    </row>
    <row r="2069" spans="4:4" x14ac:dyDescent="0.25">
      <c r="D2069" s="113"/>
    </row>
    <row r="2070" spans="4:4" x14ac:dyDescent="0.25">
      <c r="D2070" s="113"/>
    </row>
    <row r="2071" spans="4:4" x14ac:dyDescent="0.25">
      <c r="D2071" s="113"/>
    </row>
    <row r="2072" spans="4:4" x14ac:dyDescent="0.25">
      <c r="D2072" s="113"/>
    </row>
    <row r="2073" spans="4:4" x14ac:dyDescent="0.25">
      <c r="D2073" s="113"/>
    </row>
    <row r="2074" spans="4:4" x14ac:dyDescent="0.25">
      <c r="D2074" s="113"/>
    </row>
    <row r="2075" spans="4:4" x14ac:dyDescent="0.25">
      <c r="D2075" s="113"/>
    </row>
    <row r="2076" spans="4:4" x14ac:dyDescent="0.25">
      <c r="D2076" s="113"/>
    </row>
    <row r="2077" spans="4:4" x14ac:dyDescent="0.25">
      <c r="D2077" s="113"/>
    </row>
    <row r="2078" spans="4:4" x14ac:dyDescent="0.25">
      <c r="D2078" s="113"/>
    </row>
    <row r="2079" spans="4:4" x14ac:dyDescent="0.25">
      <c r="D2079" s="113"/>
    </row>
    <row r="2080" spans="4:4" x14ac:dyDescent="0.25">
      <c r="D2080" s="113"/>
    </row>
    <row r="2081" spans="4:4" x14ac:dyDescent="0.25">
      <c r="D2081" s="113"/>
    </row>
    <row r="2082" spans="4:4" x14ac:dyDescent="0.25">
      <c r="D2082" s="113"/>
    </row>
    <row r="2083" spans="4:4" x14ac:dyDescent="0.25">
      <c r="D2083" s="113"/>
    </row>
    <row r="2084" spans="4:4" x14ac:dyDescent="0.25">
      <c r="D2084" s="113"/>
    </row>
    <row r="2085" spans="4:4" x14ac:dyDescent="0.25">
      <c r="D2085" s="113"/>
    </row>
    <row r="2086" spans="4:4" x14ac:dyDescent="0.25">
      <c r="D2086" s="113"/>
    </row>
    <row r="2087" spans="4:4" x14ac:dyDescent="0.25">
      <c r="D2087" s="113"/>
    </row>
    <row r="2088" spans="4:4" x14ac:dyDescent="0.25">
      <c r="D2088" s="113"/>
    </row>
    <row r="2089" spans="4:4" x14ac:dyDescent="0.25">
      <c r="D2089" s="113"/>
    </row>
    <row r="2090" spans="4:4" x14ac:dyDescent="0.25">
      <c r="D2090" s="113"/>
    </row>
    <row r="2091" spans="4:4" x14ac:dyDescent="0.25">
      <c r="D2091" s="113"/>
    </row>
    <row r="2092" spans="4:4" x14ac:dyDescent="0.25">
      <c r="D2092" s="113"/>
    </row>
    <row r="2093" spans="4:4" x14ac:dyDescent="0.25">
      <c r="D2093" s="113"/>
    </row>
    <row r="2094" spans="4:4" x14ac:dyDescent="0.25">
      <c r="D2094" s="113"/>
    </row>
    <row r="2095" spans="4:4" x14ac:dyDescent="0.25">
      <c r="D2095" s="113"/>
    </row>
    <row r="2096" spans="4:4" x14ac:dyDescent="0.25">
      <c r="D2096" s="113"/>
    </row>
    <row r="2097" spans="4:4" x14ac:dyDescent="0.25">
      <c r="D2097" s="113"/>
    </row>
    <row r="2098" spans="4:4" x14ac:dyDescent="0.25">
      <c r="D2098" s="113"/>
    </row>
    <row r="2099" spans="4:4" x14ac:dyDescent="0.25">
      <c r="D2099" s="113"/>
    </row>
    <row r="2100" spans="4:4" x14ac:dyDescent="0.25">
      <c r="D2100" s="113"/>
    </row>
    <row r="2101" spans="4:4" x14ac:dyDescent="0.25">
      <c r="D2101" s="113"/>
    </row>
    <row r="2102" spans="4:4" x14ac:dyDescent="0.25">
      <c r="D2102" s="113"/>
    </row>
    <row r="2103" spans="4:4" x14ac:dyDescent="0.25">
      <c r="D2103" s="113"/>
    </row>
    <row r="2104" spans="4:4" x14ac:dyDescent="0.25">
      <c r="D2104" s="113"/>
    </row>
    <row r="2105" spans="4:4" x14ac:dyDescent="0.25">
      <c r="D2105" s="113"/>
    </row>
    <row r="2106" spans="4:4" x14ac:dyDescent="0.25">
      <c r="D2106" s="113"/>
    </row>
    <row r="2107" spans="4:4" x14ac:dyDescent="0.25">
      <c r="D2107" s="113"/>
    </row>
    <row r="2108" spans="4:4" x14ac:dyDescent="0.25">
      <c r="D2108" s="113"/>
    </row>
    <row r="2109" spans="4:4" x14ac:dyDescent="0.25">
      <c r="D2109" s="113"/>
    </row>
    <row r="2110" spans="4:4" x14ac:dyDescent="0.25">
      <c r="D2110" s="113"/>
    </row>
    <row r="2111" spans="4:4" x14ac:dyDescent="0.25">
      <c r="D2111" s="113"/>
    </row>
    <row r="2112" spans="4:4" x14ac:dyDescent="0.25">
      <c r="D2112" s="113"/>
    </row>
    <row r="2113" spans="4:4" x14ac:dyDescent="0.25">
      <c r="D2113" s="113"/>
    </row>
    <row r="2114" spans="4:4" x14ac:dyDescent="0.25">
      <c r="D2114" s="113"/>
    </row>
    <row r="2115" spans="4:4" x14ac:dyDescent="0.25">
      <c r="D2115" s="113"/>
    </row>
    <row r="2116" spans="4:4" x14ac:dyDescent="0.25">
      <c r="D2116" s="113"/>
    </row>
    <row r="2117" spans="4:4" x14ac:dyDescent="0.25">
      <c r="D2117" s="113"/>
    </row>
    <row r="2118" spans="4:4" x14ac:dyDescent="0.25">
      <c r="D2118" s="113"/>
    </row>
    <row r="2119" spans="4:4" x14ac:dyDescent="0.25">
      <c r="D2119" s="113"/>
    </row>
    <row r="2120" spans="4:4" x14ac:dyDescent="0.25">
      <c r="D2120" s="113"/>
    </row>
    <row r="2121" spans="4:4" x14ac:dyDescent="0.25">
      <c r="D2121" s="113"/>
    </row>
    <row r="2122" spans="4:4" x14ac:dyDescent="0.25">
      <c r="D2122" s="113"/>
    </row>
    <row r="2123" spans="4:4" x14ac:dyDescent="0.25">
      <c r="D2123" s="113"/>
    </row>
    <row r="2124" spans="4:4" x14ac:dyDescent="0.25">
      <c r="D2124" s="113"/>
    </row>
    <row r="2125" spans="4:4" x14ac:dyDescent="0.25">
      <c r="D2125" s="113"/>
    </row>
    <row r="2126" spans="4:4" x14ac:dyDescent="0.25">
      <c r="D2126" s="113"/>
    </row>
    <row r="2127" spans="4:4" x14ac:dyDescent="0.25">
      <c r="D2127" s="113"/>
    </row>
    <row r="2128" spans="4:4" x14ac:dyDescent="0.25">
      <c r="D2128" s="113"/>
    </row>
    <row r="2129" spans="4:4" x14ac:dyDescent="0.25">
      <c r="D2129" s="113"/>
    </row>
    <row r="2130" spans="4:4" x14ac:dyDescent="0.25">
      <c r="D2130" s="113"/>
    </row>
    <row r="2131" spans="4:4" x14ac:dyDescent="0.25">
      <c r="D2131" s="113"/>
    </row>
    <row r="2132" spans="4:4" x14ac:dyDescent="0.25">
      <c r="D2132" s="113"/>
    </row>
    <row r="2133" spans="4:4" x14ac:dyDescent="0.25">
      <c r="D2133" s="113"/>
    </row>
    <row r="2134" spans="4:4" x14ac:dyDescent="0.25">
      <c r="D2134" s="113"/>
    </row>
    <row r="2135" spans="4:4" x14ac:dyDescent="0.25">
      <c r="D2135" s="113"/>
    </row>
    <row r="2136" spans="4:4" x14ac:dyDescent="0.25">
      <c r="D2136" s="113"/>
    </row>
    <row r="2137" spans="4:4" x14ac:dyDescent="0.25">
      <c r="D2137" s="113"/>
    </row>
    <row r="2138" spans="4:4" x14ac:dyDescent="0.25">
      <c r="D2138" s="113"/>
    </row>
    <row r="2139" spans="4:4" x14ac:dyDescent="0.25">
      <c r="D2139" s="113"/>
    </row>
    <row r="2140" spans="4:4" x14ac:dyDescent="0.25">
      <c r="D2140" s="113"/>
    </row>
    <row r="2141" spans="4:4" x14ac:dyDescent="0.25">
      <c r="D2141" s="113"/>
    </row>
    <row r="2142" spans="4:4" x14ac:dyDescent="0.25">
      <c r="D2142" s="113"/>
    </row>
    <row r="2143" spans="4:4" x14ac:dyDescent="0.25">
      <c r="D2143" s="113"/>
    </row>
    <row r="2144" spans="4:4" x14ac:dyDescent="0.25">
      <c r="D2144" s="113"/>
    </row>
    <row r="2145" spans="4:4" x14ac:dyDescent="0.25">
      <c r="D2145" s="113"/>
    </row>
    <row r="2146" spans="4:4" x14ac:dyDescent="0.25">
      <c r="D2146" s="113"/>
    </row>
    <row r="2147" spans="4:4" x14ac:dyDescent="0.25">
      <c r="D2147" s="113"/>
    </row>
    <row r="2148" spans="4:4" x14ac:dyDescent="0.25">
      <c r="D2148" s="113"/>
    </row>
    <row r="2149" spans="4:4" x14ac:dyDescent="0.25">
      <c r="D2149" s="113"/>
    </row>
    <row r="2150" spans="4:4" x14ac:dyDescent="0.25">
      <c r="D2150" s="113"/>
    </row>
    <row r="2151" spans="4:4" x14ac:dyDescent="0.25">
      <c r="D2151" s="113"/>
    </row>
    <row r="2152" spans="4:4" x14ac:dyDescent="0.25">
      <c r="D2152" s="113"/>
    </row>
    <row r="2153" spans="4:4" x14ac:dyDescent="0.25">
      <c r="D2153" s="113"/>
    </row>
    <row r="2154" spans="4:4" x14ac:dyDescent="0.25">
      <c r="D2154" s="113"/>
    </row>
    <row r="2155" spans="4:4" x14ac:dyDescent="0.25">
      <c r="D2155" s="113"/>
    </row>
    <row r="2156" spans="4:4" x14ac:dyDescent="0.25">
      <c r="D2156" s="113"/>
    </row>
    <row r="2157" spans="4:4" x14ac:dyDescent="0.25">
      <c r="D2157" s="113"/>
    </row>
    <row r="2158" spans="4:4" x14ac:dyDescent="0.25">
      <c r="D2158" s="113"/>
    </row>
    <row r="2159" spans="4:4" x14ac:dyDescent="0.25">
      <c r="D2159" s="113"/>
    </row>
    <row r="2160" spans="4:4" x14ac:dyDescent="0.25">
      <c r="D2160" s="113"/>
    </row>
    <row r="2161" spans="4:4" x14ac:dyDescent="0.25">
      <c r="D2161" s="113"/>
    </row>
    <row r="2162" spans="4:4" x14ac:dyDescent="0.25">
      <c r="D2162" s="113"/>
    </row>
    <row r="2163" spans="4:4" x14ac:dyDescent="0.25">
      <c r="D2163" s="113"/>
    </row>
    <row r="2164" spans="4:4" x14ac:dyDescent="0.25">
      <c r="D2164" s="113"/>
    </row>
    <row r="2165" spans="4:4" x14ac:dyDescent="0.25">
      <c r="D2165" s="113"/>
    </row>
    <row r="2166" spans="4:4" x14ac:dyDescent="0.25">
      <c r="D2166" s="113"/>
    </row>
    <row r="2167" spans="4:4" x14ac:dyDescent="0.25">
      <c r="D2167" s="113"/>
    </row>
    <row r="2168" spans="4:4" x14ac:dyDescent="0.25">
      <c r="D2168" s="113"/>
    </row>
    <row r="2169" spans="4:4" x14ac:dyDescent="0.25">
      <c r="D2169" s="113"/>
    </row>
    <row r="2170" spans="4:4" x14ac:dyDescent="0.25">
      <c r="D2170" s="113"/>
    </row>
    <row r="2171" spans="4:4" x14ac:dyDescent="0.25">
      <c r="D2171" s="113"/>
    </row>
    <row r="2172" spans="4:4" x14ac:dyDescent="0.25">
      <c r="D2172" s="113"/>
    </row>
    <row r="2173" spans="4:4" x14ac:dyDescent="0.25">
      <c r="D2173" s="113"/>
    </row>
    <row r="2174" spans="4:4" x14ac:dyDescent="0.25">
      <c r="D2174" s="113"/>
    </row>
    <row r="2175" spans="4:4" x14ac:dyDescent="0.25">
      <c r="D2175" s="113"/>
    </row>
    <row r="2176" spans="4:4" x14ac:dyDescent="0.25">
      <c r="D2176" s="113"/>
    </row>
    <row r="2177" spans="4:4" x14ac:dyDescent="0.25">
      <c r="D2177" s="113"/>
    </row>
    <row r="2178" spans="4:4" x14ac:dyDescent="0.25">
      <c r="D2178" s="113"/>
    </row>
    <row r="2179" spans="4:4" x14ac:dyDescent="0.25">
      <c r="D2179" s="113"/>
    </row>
    <row r="2180" spans="4:4" x14ac:dyDescent="0.25">
      <c r="D2180" s="113"/>
    </row>
    <row r="2181" spans="4:4" x14ac:dyDescent="0.25">
      <c r="D2181" s="113"/>
    </row>
    <row r="2182" spans="4:4" x14ac:dyDescent="0.25">
      <c r="D2182" s="113"/>
    </row>
    <row r="2183" spans="4:4" x14ac:dyDescent="0.25">
      <c r="D2183" s="113"/>
    </row>
    <row r="2184" spans="4:4" x14ac:dyDescent="0.25">
      <c r="D2184" s="113"/>
    </row>
    <row r="2185" spans="4:4" x14ac:dyDescent="0.25">
      <c r="D2185" s="113"/>
    </row>
    <row r="2186" spans="4:4" x14ac:dyDescent="0.25">
      <c r="D2186" s="113"/>
    </row>
    <row r="2187" spans="4:4" x14ac:dyDescent="0.25">
      <c r="D2187" s="113"/>
    </row>
    <row r="2188" spans="4:4" x14ac:dyDescent="0.25">
      <c r="D2188" s="113"/>
    </row>
    <row r="2189" spans="4:4" x14ac:dyDescent="0.25">
      <c r="D2189" s="113"/>
    </row>
    <row r="2190" spans="4:4" x14ac:dyDescent="0.25">
      <c r="D2190" s="113"/>
    </row>
    <row r="2191" spans="4:4" x14ac:dyDescent="0.25">
      <c r="D2191" s="113"/>
    </row>
    <row r="2192" spans="4:4" x14ac:dyDescent="0.25">
      <c r="D2192" s="113"/>
    </row>
    <row r="2193" spans="4:4" x14ac:dyDescent="0.25">
      <c r="D2193" s="113"/>
    </row>
    <row r="2194" spans="4:4" x14ac:dyDescent="0.25">
      <c r="D2194" s="113"/>
    </row>
    <row r="2195" spans="4:4" x14ac:dyDescent="0.25">
      <c r="D2195" s="113"/>
    </row>
    <row r="2196" spans="4:4" x14ac:dyDescent="0.25">
      <c r="D2196" s="113"/>
    </row>
    <row r="2197" spans="4:4" x14ac:dyDescent="0.25">
      <c r="D2197" s="113"/>
    </row>
    <row r="2198" spans="4:4" x14ac:dyDescent="0.25">
      <c r="D2198" s="113"/>
    </row>
    <row r="2199" spans="4:4" x14ac:dyDescent="0.25">
      <c r="D2199" s="113"/>
    </row>
    <row r="2200" spans="4:4" x14ac:dyDescent="0.25">
      <c r="D2200" s="113"/>
    </row>
    <row r="2201" spans="4:4" x14ac:dyDescent="0.25">
      <c r="D2201" s="113"/>
    </row>
    <row r="2202" spans="4:4" x14ac:dyDescent="0.25">
      <c r="D2202" s="113"/>
    </row>
    <row r="2203" spans="4:4" x14ac:dyDescent="0.25">
      <c r="D2203" s="113"/>
    </row>
    <row r="2204" spans="4:4" x14ac:dyDescent="0.25">
      <c r="D2204" s="113"/>
    </row>
    <row r="2205" spans="4:4" x14ac:dyDescent="0.25">
      <c r="D2205" s="113"/>
    </row>
    <row r="2206" spans="4:4" x14ac:dyDescent="0.25">
      <c r="D2206" s="113"/>
    </row>
    <row r="2207" spans="4:4" x14ac:dyDescent="0.25">
      <c r="D2207" s="113"/>
    </row>
    <row r="2208" spans="4:4" x14ac:dyDescent="0.25">
      <c r="D2208" s="113"/>
    </row>
    <row r="2209" spans="4:4" x14ac:dyDescent="0.25">
      <c r="D2209" s="113"/>
    </row>
    <row r="2210" spans="4:4" x14ac:dyDescent="0.25">
      <c r="D2210" s="113"/>
    </row>
    <row r="2211" spans="4:4" x14ac:dyDescent="0.25">
      <c r="D2211" s="113"/>
    </row>
    <row r="2212" spans="4:4" x14ac:dyDescent="0.25">
      <c r="D2212" s="113"/>
    </row>
    <row r="2213" spans="4:4" x14ac:dyDescent="0.25">
      <c r="D2213" s="113"/>
    </row>
    <row r="2214" spans="4:4" x14ac:dyDescent="0.25">
      <c r="D2214" s="113"/>
    </row>
    <row r="2215" spans="4:4" x14ac:dyDescent="0.25">
      <c r="D2215" s="113"/>
    </row>
    <row r="2216" spans="4:4" x14ac:dyDescent="0.25">
      <c r="D2216" s="113"/>
    </row>
    <row r="2217" spans="4:4" x14ac:dyDescent="0.25">
      <c r="D2217" s="113"/>
    </row>
    <row r="2218" spans="4:4" x14ac:dyDescent="0.25">
      <c r="D2218" s="113"/>
    </row>
    <row r="2219" spans="4:4" x14ac:dyDescent="0.25">
      <c r="D2219" s="113"/>
    </row>
    <row r="2220" spans="4:4" x14ac:dyDescent="0.25">
      <c r="D2220" s="113"/>
    </row>
    <row r="2221" spans="4:4" x14ac:dyDescent="0.25">
      <c r="D2221" s="113"/>
    </row>
    <row r="2222" spans="4:4" x14ac:dyDescent="0.25">
      <c r="D2222" s="113"/>
    </row>
    <row r="2223" spans="4:4" x14ac:dyDescent="0.25">
      <c r="D2223" s="113"/>
    </row>
    <row r="2224" spans="4:4" x14ac:dyDescent="0.25">
      <c r="D2224" s="113"/>
    </row>
    <row r="2225" spans="4:4" x14ac:dyDescent="0.25">
      <c r="D2225" s="113"/>
    </row>
    <row r="2226" spans="4:4" x14ac:dyDescent="0.25">
      <c r="D2226" s="113"/>
    </row>
    <row r="2227" spans="4:4" x14ac:dyDescent="0.25">
      <c r="D2227" s="113"/>
    </row>
    <row r="2228" spans="4:4" x14ac:dyDescent="0.25">
      <c r="D2228" s="113"/>
    </row>
    <row r="2229" spans="4:4" x14ac:dyDescent="0.25">
      <c r="D2229" s="113"/>
    </row>
    <row r="2230" spans="4:4" x14ac:dyDescent="0.25">
      <c r="D2230" s="113"/>
    </row>
    <row r="2231" spans="4:4" x14ac:dyDescent="0.25">
      <c r="D2231" s="113"/>
    </row>
    <row r="2232" spans="4:4" x14ac:dyDescent="0.25">
      <c r="D2232" s="113"/>
    </row>
    <row r="2233" spans="4:4" x14ac:dyDescent="0.25">
      <c r="D2233" s="113"/>
    </row>
    <row r="2234" spans="4:4" x14ac:dyDescent="0.25">
      <c r="D2234" s="113"/>
    </row>
    <row r="2235" spans="4:4" x14ac:dyDescent="0.25">
      <c r="D2235" s="113"/>
    </row>
    <row r="2236" spans="4:4" x14ac:dyDescent="0.25">
      <c r="D2236" s="113"/>
    </row>
    <row r="2237" spans="4:4" x14ac:dyDescent="0.25">
      <c r="D2237" s="113"/>
    </row>
    <row r="2238" spans="4:4" x14ac:dyDescent="0.25">
      <c r="D2238" s="113"/>
    </row>
    <row r="2239" spans="4:4" x14ac:dyDescent="0.25">
      <c r="D2239" s="113"/>
    </row>
    <row r="2240" spans="4:4" x14ac:dyDescent="0.25">
      <c r="D2240" s="113"/>
    </row>
    <row r="2241" spans="4:4" x14ac:dyDescent="0.25">
      <c r="D2241" s="113"/>
    </row>
    <row r="2242" spans="4:4" x14ac:dyDescent="0.25">
      <c r="D2242" s="113"/>
    </row>
    <row r="2243" spans="4:4" x14ac:dyDescent="0.25">
      <c r="D2243" s="113"/>
    </row>
    <row r="2244" spans="4:4" x14ac:dyDescent="0.25">
      <c r="D2244" s="113"/>
    </row>
    <row r="2245" spans="4:4" x14ac:dyDescent="0.25">
      <c r="D2245" s="113"/>
    </row>
    <row r="2246" spans="4:4" x14ac:dyDescent="0.25">
      <c r="D2246" s="113"/>
    </row>
    <row r="2247" spans="4:4" x14ac:dyDescent="0.25">
      <c r="D2247" s="113"/>
    </row>
    <row r="2248" spans="4:4" x14ac:dyDescent="0.25">
      <c r="D2248" s="113"/>
    </row>
    <row r="2249" spans="4:4" x14ac:dyDescent="0.25">
      <c r="D2249" s="113"/>
    </row>
    <row r="2250" spans="4:4" x14ac:dyDescent="0.25">
      <c r="D2250" s="113"/>
    </row>
    <row r="2251" spans="4:4" x14ac:dyDescent="0.25">
      <c r="D2251" s="113"/>
    </row>
    <row r="2252" spans="4:4" x14ac:dyDescent="0.25">
      <c r="D2252" s="113"/>
    </row>
    <row r="2253" spans="4:4" x14ac:dyDescent="0.25">
      <c r="D2253" s="113"/>
    </row>
    <row r="2254" spans="4:4" x14ac:dyDescent="0.25">
      <c r="D2254" s="113"/>
    </row>
    <row r="2255" spans="4:4" x14ac:dyDescent="0.25">
      <c r="D2255" s="113"/>
    </row>
    <row r="2256" spans="4:4" x14ac:dyDescent="0.25">
      <c r="D2256" s="113"/>
    </row>
    <row r="2257" spans="4:4" x14ac:dyDescent="0.25">
      <c r="D2257" s="113"/>
    </row>
    <row r="2258" spans="4:4" x14ac:dyDescent="0.25">
      <c r="D2258" s="113"/>
    </row>
    <row r="2259" spans="4:4" x14ac:dyDescent="0.25">
      <c r="D2259" s="113"/>
    </row>
    <row r="2260" spans="4:4" x14ac:dyDescent="0.25">
      <c r="D2260" s="113"/>
    </row>
    <row r="2261" spans="4:4" x14ac:dyDescent="0.25">
      <c r="D2261" s="113"/>
    </row>
    <row r="2262" spans="4:4" x14ac:dyDescent="0.25">
      <c r="D2262" s="113"/>
    </row>
    <row r="2263" spans="4:4" x14ac:dyDescent="0.25">
      <c r="D2263" s="113"/>
    </row>
    <row r="2264" spans="4:4" x14ac:dyDescent="0.25">
      <c r="D2264" s="113"/>
    </row>
    <row r="2265" spans="4:4" x14ac:dyDescent="0.25">
      <c r="D2265" s="113"/>
    </row>
    <row r="2266" spans="4:4" x14ac:dyDescent="0.25">
      <c r="D2266" s="113"/>
    </row>
    <row r="2267" spans="4:4" x14ac:dyDescent="0.25">
      <c r="D2267" s="113"/>
    </row>
    <row r="2268" spans="4:4" x14ac:dyDescent="0.25">
      <c r="D2268" s="113"/>
    </row>
    <row r="2269" spans="4:4" x14ac:dyDescent="0.25">
      <c r="D2269" s="113"/>
    </row>
    <row r="2270" spans="4:4" x14ac:dyDescent="0.25">
      <c r="D2270" s="113"/>
    </row>
    <row r="2271" spans="4:4" x14ac:dyDescent="0.25">
      <c r="D2271" s="113"/>
    </row>
    <row r="2272" spans="4:4" x14ac:dyDescent="0.25">
      <c r="D2272" s="113"/>
    </row>
    <row r="2273" spans="4:4" x14ac:dyDescent="0.25">
      <c r="D2273" s="113"/>
    </row>
    <row r="2274" spans="4:4" x14ac:dyDescent="0.25">
      <c r="D2274" s="113"/>
    </row>
    <row r="2275" spans="4:4" x14ac:dyDescent="0.25">
      <c r="D2275" s="113"/>
    </row>
    <row r="2276" spans="4:4" x14ac:dyDescent="0.25">
      <c r="D2276" s="113"/>
    </row>
    <row r="2277" spans="4:4" x14ac:dyDescent="0.25">
      <c r="D2277" s="113"/>
    </row>
    <row r="2278" spans="4:4" x14ac:dyDescent="0.25">
      <c r="D2278" s="113"/>
    </row>
    <row r="2279" spans="4:4" x14ac:dyDescent="0.25">
      <c r="D2279" s="113"/>
    </row>
    <row r="2280" spans="4:4" x14ac:dyDescent="0.25">
      <c r="D2280" s="113"/>
    </row>
    <row r="2281" spans="4:4" x14ac:dyDescent="0.25">
      <c r="D2281" s="113"/>
    </row>
    <row r="2282" spans="4:4" x14ac:dyDescent="0.25">
      <c r="D2282" s="113"/>
    </row>
    <row r="2283" spans="4:4" x14ac:dyDescent="0.25">
      <c r="D2283" s="113"/>
    </row>
    <row r="2284" spans="4:4" x14ac:dyDescent="0.25">
      <c r="D2284" s="113"/>
    </row>
    <row r="2285" spans="4:4" x14ac:dyDescent="0.25">
      <c r="D2285" s="113"/>
    </row>
    <row r="2286" spans="4:4" x14ac:dyDescent="0.25">
      <c r="D2286" s="113"/>
    </row>
    <row r="2287" spans="4:4" x14ac:dyDescent="0.25">
      <c r="D2287" s="113"/>
    </row>
    <row r="2288" spans="4:4" x14ac:dyDescent="0.25">
      <c r="D2288" s="113"/>
    </row>
    <row r="2289" spans="4:4" x14ac:dyDescent="0.25">
      <c r="D2289" s="113"/>
    </row>
    <row r="2290" spans="4:4" x14ac:dyDescent="0.25">
      <c r="D2290" s="113"/>
    </row>
    <row r="2291" spans="4:4" x14ac:dyDescent="0.25">
      <c r="D2291" s="113"/>
    </row>
    <row r="2292" spans="4:4" x14ac:dyDescent="0.25">
      <c r="D2292" s="113"/>
    </row>
    <row r="2293" spans="4:4" x14ac:dyDescent="0.25">
      <c r="D2293" s="113"/>
    </row>
    <row r="2294" spans="4:4" x14ac:dyDescent="0.25">
      <c r="D2294" s="113"/>
    </row>
    <row r="2295" spans="4:4" x14ac:dyDescent="0.25">
      <c r="D2295" s="113"/>
    </row>
    <row r="2296" spans="4:4" x14ac:dyDescent="0.25">
      <c r="D2296" s="113"/>
    </row>
    <row r="2297" spans="4:4" x14ac:dyDescent="0.25">
      <c r="D2297" s="113"/>
    </row>
    <row r="2298" spans="4:4" x14ac:dyDescent="0.25">
      <c r="D2298" s="113"/>
    </row>
    <row r="2299" spans="4:4" x14ac:dyDescent="0.25">
      <c r="D2299" s="113"/>
    </row>
    <row r="2300" spans="4:4" x14ac:dyDescent="0.25">
      <c r="D2300" s="113"/>
    </row>
    <row r="2301" spans="4:4" x14ac:dyDescent="0.25">
      <c r="D2301" s="113"/>
    </row>
    <row r="2302" spans="4:4" x14ac:dyDescent="0.25">
      <c r="D2302" s="113"/>
    </row>
    <row r="2303" spans="4:4" x14ac:dyDescent="0.25">
      <c r="D2303" s="113"/>
    </row>
    <row r="2304" spans="4:4" x14ac:dyDescent="0.25">
      <c r="D2304" s="113"/>
    </row>
    <row r="2305" spans="4:4" x14ac:dyDescent="0.25">
      <c r="D2305" s="113"/>
    </row>
    <row r="2306" spans="4:4" x14ac:dyDescent="0.25">
      <c r="D2306" s="113"/>
    </row>
    <row r="2307" spans="4:4" x14ac:dyDescent="0.25">
      <c r="D2307" s="113"/>
    </row>
    <row r="2308" spans="4:4" x14ac:dyDescent="0.25">
      <c r="D2308" s="113"/>
    </row>
    <row r="2309" spans="4:4" x14ac:dyDescent="0.25">
      <c r="D2309" s="113"/>
    </row>
    <row r="2310" spans="4:4" x14ac:dyDescent="0.25">
      <c r="D2310" s="113"/>
    </row>
    <row r="2311" spans="4:4" x14ac:dyDescent="0.25">
      <c r="D2311" s="113"/>
    </row>
    <row r="2312" spans="4:4" x14ac:dyDescent="0.25">
      <c r="D2312" s="113"/>
    </row>
    <row r="2313" spans="4:4" x14ac:dyDescent="0.25">
      <c r="D2313" s="113"/>
    </row>
    <row r="2314" spans="4:4" x14ac:dyDescent="0.25">
      <c r="D2314" s="113"/>
    </row>
    <row r="2315" spans="4:4" x14ac:dyDescent="0.25">
      <c r="D2315" s="113"/>
    </row>
    <row r="2316" spans="4:4" x14ac:dyDescent="0.25">
      <c r="D2316" s="113"/>
    </row>
    <row r="2317" spans="4:4" x14ac:dyDescent="0.25">
      <c r="D2317" s="113"/>
    </row>
    <row r="2318" spans="4:4" x14ac:dyDescent="0.25">
      <c r="D2318" s="113"/>
    </row>
    <row r="2319" spans="4:4" x14ac:dyDescent="0.25">
      <c r="D2319" s="113"/>
    </row>
    <row r="2320" spans="4:4" x14ac:dyDescent="0.25">
      <c r="D2320" s="113"/>
    </row>
    <row r="2321" spans="4:4" x14ac:dyDescent="0.25">
      <c r="D2321" s="113"/>
    </row>
    <row r="2322" spans="4:4" x14ac:dyDescent="0.25">
      <c r="D2322" s="113"/>
    </row>
    <row r="2323" spans="4:4" x14ac:dyDescent="0.25">
      <c r="D2323" s="113"/>
    </row>
    <row r="2324" spans="4:4" x14ac:dyDescent="0.25">
      <c r="D2324" s="113"/>
    </row>
    <row r="2325" spans="4:4" x14ac:dyDescent="0.25">
      <c r="D2325" s="113"/>
    </row>
    <row r="2326" spans="4:4" x14ac:dyDescent="0.25">
      <c r="D2326" s="113"/>
    </row>
    <row r="2327" spans="4:4" x14ac:dyDescent="0.25">
      <c r="D2327" s="113"/>
    </row>
    <row r="2328" spans="4:4" x14ac:dyDescent="0.25">
      <c r="D2328" s="113"/>
    </row>
    <row r="2329" spans="4:4" x14ac:dyDescent="0.25">
      <c r="D2329" s="113"/>
    </row>
    <row r="2330" spans="4:4" x14ac:dyDescent="0.25">
      <c r="D2330" s="113"/>
    </row>
    <row r="2331" spans="4:4" x14ac:dyDescent="0.25">
      <c r="D2331" s="113"/>
    </row>
    <row r="2332" spans="4:4" x14ac:dyDescent="0.25">
      <c r="D2332" s="113"/>
    </row>
    <row r="2333" spans="4:4" x14ac:dyDescent="0.25">
      <c r="D2333" s="113"/>
    </row>
    <row r="2334" spans="4:4" x14ac:dyDescent="0.25">
      <c r="D2334" s="113"/>
    </row>
    <row r="2335" spans="4:4" x14ac:dyDescent="0.25">
      <c r="D2335" s="113"/>
    </row>
    <row r="2336" spans="4:4" x14ac:dyDescent="0.25">
      <c r="D2336" s="113"/>
    </row>
    <row r="2337" spans="4:4" x14ac:dyDescent="0.25">
      <c r="D2337" s="113"/>
    </row>
    <row r="2338" spans="4:4" x14ac:dyDescent="0.25">
      <c r="D2338" s="113"/>
    </row>
    <row r="2339" spans="4:4" x14ac:dyDescent="0.25">
      <c r="D2339" s="113"/>
    </row>
    <row r="2340" spans="4:4" x14ac:dyDescent="0.25">
      <c r="D2340" s="113"/>
    </row>
    <row r="2341" spans="4:4" x14ac:dyDescent="0.25">
      <c r="D2341" s="113"/>
    </row>
    <row r="2342" spans="4:4" x14ac:dyDescent="0.25">
      <c r="D2342" s="113"/>
    </row>
    <row r="2343" spans="4:4" x14ac:dyDescent="0.25">
      <c r="D2343" s="113"/>
    </row>
    <row r="2344" spans="4:4" x14ac:dyDescent="0.25">
      <c r="D2344" s="113"/>
    </row>
    <row r="2345" spans="4:4" x14ac:dyDescent="0.25">
      <c r="D2345" s="113"/>
    </row>
    <row r="2346" spans="4:4" x14ac:dyDescent="0.25">
      <c r="D2346" s="113"/>
    </row>
    <row r="2347" spans="4:4" x14ac:dyDescent="0.25">
      <c r="D2347" s="113"/>
    </row>
    <row r="2348" spans="4:4" x14ac:dyDescent="0.25">
      <c r="D2348" s="113"/>
    </row>
    <row r="2349" spans="4:4" x14ac:dyDescent="0.25">
      <c r="D2349" s="113"/>
    </row>
    <row r="2350" spans="4:4" x14ac:dyDescent="0.25">
      <c r="D2350" s="113"/>
    </row>
    <row r="2351" spans="4:4" x14ac:dyDescent="0.25">
      <c r="D2351" s="113"/>
    </row>
    <row r="2352" spans="4:4" x14ac:dyDescent="0.25">
      <c r="D2352" s="113"/>
    </row>
    <row r="2353" spans="4:4" x14ac:dyDescent="0.25">
      <c r="D2353" s="113"/>
    </row>
    <row r="2354" spans="4:4" x14ac:dyDescent="0.25">
      <c r="D2354" s="113"/>
    </row>
    <row r="2355" spans="4:4" x14ac:dyDescent="0.25">
      <c r="D2355" s="113"/>
    </row>
    <row r="2356" spans="4:4" x14ac:dyDescent="0.25">
      <c r="D2356" s="113"/>
    </row>
    <row r="2357" spans="4:4" x14ac:dyDescent="0.25">
      <c r="D2357" s="113"/>
    </row>
    <row r="2358" spans="4:4" x14ac:dyDescent="0.25">
      <c r="D2358" s="113"/>
    </row>
    <row r="2359" spans="4:4" x14ac:dyDescent="0.25">
      <c r="D2359" s="113"/>
    </row>
    <row r="2360" spans="4:4" x14ac:dyDescent="0.25">
      <c r="D2360" s="113"/>
    </row>
    <row r="2361" spans="4:4" x14ac:dyDescent="0.25">
      <c r="D2361" s="113"/>
    </row>
    <row r="2362" spans="4:4" x14ac:dyDescent="0.25">
      <c r="D2362" s="113"/>
    </row>
    <row r="2363" spans="4:4" x14ac:dyDescent="0.25">
      <c r="D2363" s="113"/>
    </row>
    <row r="2364" spans="4:4" x14ac:dyDescent="0.25">
      <c r="D2364" s="113"/>
    </row>
    <row r="2365" spans="4:4" x14ac:dyDescent="0.25">
      <c r="D2365" s="113"/>
    </row>
    <row r="2366" spans="4:4" x14ac:dyDescent="0.25">
      <c r="D2366" s="113"/>
    </row>
    <row r="2367" spans="4:4" x14ac:dyDescent="0.25">
      <c r="D2367" s="113"/>
    </row>
    <row r="2368" spans="4:4" x14ac:dyDescent="0.25">
      <c r="D2368" s="113"/>
    </row>
    <row r="2369" spans="4:4" x14ac:dyDescent="0.25">
      <c r="D2369" s="113"/>
    </row>
    <row r="2370" spans="4:4" x14ac:dyDescent="0.25">
      <c r="D2370" s="113"/>
    </row>
    <row r="2371" spans="4:4" x14ac:dyDescent="0.25">
      <c r="D2371" s="113"/>
    </row>
    <row r="2372" spans="4:4" x14ac:dyDescent="0.25">
      <c r="D2372" s="113"/>
    </row>
    <row r="2373" spans="4:4" x14ac:dyDescent="0.25">
      <c r="D2373" s="113"/>
    </row>
    <row r="2374" spans="4:4" x14ac:dyDescent="0.25">
      <c r="D2374" s="113"/>
    </row>
    <row r="2375" spans="4:4" x14ac:dyDescent="0.25">
      <c r="D2375" s="113"/>
    </row>
    <row r="2376" spans="4:4" x14ac:dyDescent="0.25">
      <c r="D2376" s="113"/>
    </row>
    <row r="2377" spans="4:4" x14ac:dyDescent="0.25">
      <c r="D2377" s="113"/>
    </row>
    <row r="2378" spans="4:4" x14ac:dyDescent="0.25">
      <c r="D2378" s="113"/>
    </row>
    <row r="2379" spans="4:4" x14ac:dyDescent="0.25">
      <c r="D2379" s="113"/>
    </row>
    <row r="2380" spans="4:4" x14ac:dyDescent="0.25">
      <c r="D2380" s="113"/>
    </row>
    <row r="2381" spans="4:4" x14ac:dyDescent="0.25">
      <c r="D2381" s="113"/>
    </row>
    <row r="2382" spans="4:4" x14ac:dyDescent="0.25">
      <c r="D2382" s="113"/>
    </row>
    <row r="2383" spans="4:4" x14ac:dyDescent="0.25">
      <c r="D2383" s="113"/>
    </row>
    <row r="2384" spans="4:4" x14ac:dyDescent="0.25">
      <c r="D2384" s="113"/>
    </row>
    <row r="2385" spans="4:4" x14ac:dyDescent="0.25">
      <c r="D2385" s="113"/>
    </row>
    <row r="2386" spans="4:4" x14ac:dyDescent="0.25">
      <c r="D2386" s="113"/>
    </row>
    <row r="2387" spans="4:4" x14ac:dyDescent="0.25">
      <c r="D2387" s="113"/>
    </row>
    <row r="2388" spans="4:4" x14ac:dyDescent="0.25">
      <c r="D2388" s="113"/>
    </row>
    <row r="2389" spans="4:4" x14ac:dyDescent="0.25">
      <c r="D2389" s="113"/>
    </row>
    <row r="2390" spans="4:4" x14ac:dyDescent="0.25">
      <c r="D2390" s="113"/>
    </row>
    <row r="2391" spans="4:4" x14ac:dyDescent="0.25">
      <c r="D2391" s="113"/>
    </row>
    <row r="2392" spans="4:4" x14ac:dyDescent="0.25">
      <c r="D2392" s="113"/>
    </row>
    <row r="2393" spans="4:4" x14ac:dyDescent="0.25">
      <c r="D2393" s="113"/>
    </row>
    <row r="2394" spans="4:4" x14ac:dyDescent="0.25">
      <c r="D2394" s="113"/>
    </row>
    <row r="2395" spans="4:4" x14ac:dyDescent="0.25">
      <c r="D2395" s="113"/>
    </row>
    <row r="2396" spans="4:4" x14ac:dyDescent="0.25">
      <c r="D2396" s="113"/>
    </row>
    <row r="2397" spans="4:4" x14ac:dyDescent="0.25">
      <c r="D2397" s="113"/>
    </row>
    <row r="2398" spans="4:4" x14ac:dyDescent="0.25">
      <c r="D2398" s="113"/>
    </row>
    <row r="2399" spans="4:4" x14ac:dyDescent="0.25">
      <c r="D2399" s="113"/>
    </row>
    <row r="2400" spans="4:4" x14ac:dyDescent="0.25">
      <c r="D2400" s="113"/>
    </row>
    <row r="2401" spans="4:4" x14ac:dyDescent="0.25">
      <c r="D2401" s="113"/>
    </row>
    <row r="2402" spans="4:4" x14ac:dyDescent="0.25">
      <c r="D2402" s="113"/>
    </row>
    <row r="2403" spans="4:4" x14ac:dyDescent="0.25">
      <c r="D2403" s="113"/>
    </row>
    <row r="2404" spans="4:4" x14ac:dyDescent="0.25">
      <c r="D2404" s="113"/>
    </row>
    <row r="2405" spans="4:4" x14ac:dyDescent="0.25">
      <c r="D2405" s="113"/>
    </row>
    <row r="2406" spans="4:4" x14ac:dyDescent="0.25">
      <c r="D2406" s="113"/>
    </row>
    <row r="2407" spans="4:4" x14ac:dyDescent="0.25">
      <c r="D2407" s="113"/>
    </row>
    <row r="2408" spans="4:4" x14ac:dyDescent="0.25">
      <c r="D2408" s="113"/>
    </row>
    <row r="2409" spans="4:4" x14ac:dyDescent="0.25">
      <c r="D2409" s="113"/>
    </row>
    <row r="2410" spans="4:4" x14ac:dyDescent="0.25">
      <c r="D2410" s="113"/>
    </row>
    <row r="2411" spans="4:4" x14ac:dyDescent="0.25">
      <c r="D2411" s="113"/>
    </row>
    <row r="2412" spans="4:4" x14ac:dyDescent="0.25">
      <c r="D2412" s="113"/>
    </row>
    <row r="2413" spans="4:4" x14ac:dyDescent="0.25">
      <c r="D2413" s="113"/>
    </row>
    <row r="2414" spans="4:4" x14ac:dyDescent="0.25">
      <c r="D2414" s="113"/>
    </row>
    <row r="2415" spans="4:4" x14ac:dyDescent="0.25">
      <c r="D2415" s="113"/>
    </row>
    <row r="2416" spans="4:4" x14ac:dyDescent="0.25">
      <c r="D2416" s="113"/>
    </row>
    <row r="2417" spans="4:4" x14ac:dyDescent="0.25">
      <c r="D2417" s="113"/>
    </row>
    <row r="2418" spans="4:4" x14ac:dyDescent="0.25">
      <c r="D2418" s="113"/>
    </row>
    <row r="2419" spans="4:4" x14ac:dyDescent="0.25">
      <c r="D2419" s="113"/>
    </row>
    <row r="2420" spans="4:4" x14ac:dyDescent="0.25">
      <c r="D2420" s="113"/>
    </row>
    <row r="2421" spans="4:4" x14ac:dyDescent="0.25">
      <c r="D2421" s="113"/>
    </row>
    <row r="2422" spans="4:4" x14ac:dyDescent="0.25">
      <c r="D2422" s="113"/>
    </row>
    <row r="2423" spans="4:4" x14ac:dyDescent="0.25">
      <c r="D2423" s="113"/>
    </row>
    <row r="2424" spans="4:4" x14ac:dyDescent="0.25">
      <c r="D2424" s="113"/>
    </row>
    <row r="2425" spans="4:4" x14ac:dyDescent="0.25">
      <c r="D2425" s="113"/>
    </row>
    <row r="2426" spans="4:4" x14ac:dyDescent="0.25">
      <c r="D2426" s="113"/>
    </row>
    <row r="2427" spans="4:4" x14ac:dyDescent="0.25">
      <c r="D2427" s="113"/>
    </row>
    <row r="2428" spans="4:4" x14ac:dyDescent="0.25">
      <c r="D2428" s="113"/>
    </row>
    <row r="2429" spans="4:4" x14ac:dyDescent="0.25">
      <c r="D2429" s="113"/>
    </row>
    <row r="2430" spans="4:4" x14ac:dyDescent="0.25">
      <c r="D2430" s="113"/>
    </row>
    <row r="2431" spans="4:4" x14ac:dyDescent="0.25">
      <c r="D2431" s="113"/>
    </row>
    <row r="2432" spans="4:4" x14ac:dyDescent="0.25">
      <c r="D2432" s="113"/>
    </row>
    <row r="2433" spans="4:4" x14ac:dyDescent="0.25">
      <c r="D2433" s="113"/>
    </row>
    <row r="2434" spans="4:4" x14ac:dyDescent="0.25">
      <c r="D2434" s="113"/>
    </row>
    <row r="2435" spans="4:4" x14ac:dyDescent="0.25">
      <c r="D2435" s="113"/>
    </row>
    <row r="2436" spans="4:4" x14ac:dyDescent="0.25">
      <c r="D2436" s="113"/>
    </row>
    <row r="2437" spans="4:4" x14ac:dyDescent="0.25">
      <c r="D2437" s="113"/>
    </row>
    <row r="2438" spans="4:4" x14ac:dyDescent="0.25">
      <c r="D2438" s="113"/>
    </row>
    <row r="2439" spans="4:4" x14ac:dyDescent="0.25">
      <c r="D2439" s="113"/>
    </row>
    <row r="2440" spans="4:4" x14ac:dyDescent="0.25">
      <c r="D2440" s="113"/>
    </row>
    <row r="2441" spans="4:4" x14ac:dyDescent="0.25">
      <c r="D2441" s="113"/>
    </row>
    <row r="2442" spans="4:4" x14ac:dyDescent="0.25">
      <c r="D2442" s="113"/>
    </row>
    <row r="2443" spans="4:4" x14ac:dyDescent="0.25">
      <c r="D2443" s="113"/>
    </row>
    <row r="2444" spans="4:4" x14ac:dyDescent="0.25">
      <c r="D2444" s="113"/>
    </row>
    <row r="2445" spans="4:4" x14ac:dyDescent="0.25">
      <c r="D2445" s="113"/>
    </row>
    <row r="2446" spans="4:4" x14ac:dyDescent="0.25">
      <c r="D2446" s="113"/>
    </row>
    <row r="2447" spans="4:4" x14ac:dyDescent="0.25">
      <c r="D2447" s="113"/>
    </row>
    <row r="2448" spans="4:4" x14ac:dyDescent="0.25">
      <c r="D2448" s="113"/>
    </row>
    <row r="2449" spans="4:4" x14ac:dyDescent="0.25">
      <c r="D2449" s="113"/>
    </row>
    <row r="2450" spans="4:4" x14ac:dyDescent="0.25">
      <c r="D2450" s="113"/>
    </row>
    <row r="2451" spans="4:4" x14ac:dyDescent="0.25">
      <c r="D2451" s="113"/>
    </row>
    <row r="2452" spans="4:4" x14ac:dyDescent="0.25">
      <c r="D2452" s="113"/>
    </row>
    <row r="2453" spans="4:4" x14ac:dyDescent="0.25">
      <c r="D2453" s="113"/>
    </row>
    <row r="2454" spans="4:4" x14ac:dyDescent="0.25">
      <c r="D2454" s="113"/>
    </row>
    <row r="2455" spans="4:4" x14ac:dyDescent="0.25">
      <c r="D2455" s="113"/>
    </row>
    <row r="2456" spans="4:4" x14ac:dyDescent="0.25">
      <c r="D2456" s="113"/>
    </row>
    <row r="2457" spans="4:4" x14ac:dyDescent="0.25">
      <c r="D2457" s="113"/>
    </row>
    <row r="2458" spans="4:4" x14ac:dyDescent="0.25">
      <c r="D2458" s="113"/>
    </row>
    <row r="2459" spans="4:4" x14ac:dyDescent="0.25">
      <c r="D2459" s="113"/>
    </row>
    <row r="2460" spans="4:4" x14ac:dyDescent="0.25">
      <c r="D2460" s="113"/>
    </row>
    <row r="2461" spans="4:4" x14ac:dyDescent="0.25">
      <c r="D2461" s="113"/>
    </row>
    <row r="2462" spans="4:4" x14ac:dyDescent="0.25">
      <c r="D2462" s="113"/>
    </row>
    <row r="2463" spans="4:4" x14ac:dyDescent="0.25">
      <c r="D2463" s="113"/>
    </row>
    <row r="2464" spans="4:4" x14ac:dyDescent="0.25">
      <c r="D2464" s="113"/>
    </row>
    <row r="2465" spans="4:4" x14ac:dyDescent="0.25">
      <c r="D2465" s="113"/>
    </row>
    <row r="2466" spans="4:4" x14ac:dyDescent="0.25">
      <c r="D2466" s="113"/>
    </row>
    <row r="2467" spans="4:4" x14ac:dyDescent="0.25">
      <c r="D2467" s="113"/>
    </row>
    <row r="2468" spans="4:4" x14ac:dyDescent="0.25">
      <c r="D2468" s="113"/>
    </row>
    <row r="2469" spans="4:4" x14ac:dyDescent="0.25">
      <c r="D2469" s="113"/>
    </row>
    <row r="2470" spans="4:4" x14ac:dyDescent="0.25">
      <c r="D2470" s="113"/>
    </row>
    <row r="2471" spans="4:4" x14ac:dyDescent="0.25">
      <c r="D2471" s="113"/>
    </row>
    <row r="2472" spans="4:4" x14ac:dyDescent="0.25">
      <c r="D2472" s="113"/>
    </row>
    <row r="2473" spans="4:4" x14ac:dyDescent="0.25">
      <c r="D2473" s="113"/>
    </row>
    <row r="2474" spans="4:4" x14ac:dyDescent="0.25">
      <c r="D2474" s="113"/>
    </row>
    <row r="2475" spans="4:4" x14ac:dyDescent="0.25">
      <c r="D2475" s="113"/>
    </row>
    <row r="2476" spans="4:4" x14ac:dyDescent="0.25">
      <c r="D2476" s="113"/>
    </row>
    <row r="2477" spans="4:4" x14ac:dyDescent="0.25">
      <c r="D2477" s="113"/>
    </row>
    <row r="2478" spans="4:4" x14ac:dyDescent="0.25">
      <c r="D2478" s="113"/>
    </row>
    <row r="2479" spans="4:4" x14ac:dyDescent="0.25">
      <c r="D2479" s="113"/>
    </row>
    <row r="2480" spans="4:4" x14ac:dyDescent="0.25">
      <c r="D2480" s="113"/>
    </row>
    <row r="2481" spans="4:4" x14ac:dyDescent="0.25">
      <c r="D2481" s="113"/>
    </row>
    <row r="2482" spans="4:4" x14ac:dyDescent="0.25">
      <c r="D2482" s="113"/>
    </row>
    <row r="2483" spans="4:4" x14ac:dyDescent="0.25">
      <c r="D2483" s="113"/>
    </row>
    <row r="2484" spans="4:4" x14ac:dyDescent="0.25">
      <c r="D2484" s="113"/>
    </row>
    <row r="2485" spans="4:4" x14ac:dyDescent="0.25">
      <c r="D2485" s="113"/>
    </row>
    <row r="2486" spans="4:4" x14ac:dyDescent="0.25">
      <c r="D2486" s="113"/>
    </row>
    <row r="2487" spans="4:4" x14ac:dyDescent="0.25">
      <c r="D2487" s="113"/>
    </row>
    <row r="2488" spans="4:4" x14ac:dyDescent="0.25">
      <c r="D2488" s="113"/>
    </row>
    <row r="2489" spans="4:4" x14ac:dyDescent="0.25">
      <c r="D2489" s="113"/>
    </row>
    <row r="2490" spans="4:4" x14ac:dyDescent="0.25">
      <c r="D2490" s="113"/>
    </row>
    <row r="2491" spans="4:4" x14ac:dyDescent="0.25">
      <c r="D2491" s="113"/>
    </row>
    <row r="2492" spans="4:4" x14ac:dyDescent="0.25">
      <c r="D2492" s="113"/>
    </row>
    <row r="2493" spans="4:4" x14ac:dyDescent="0.25">
      <c r="D2493" s="113"/>
    </row>
    <row r="2494" spans="4:4" x14ac:dyDescent="0.25">
      <c r="D2494" s="113"/>
    </row>
    <row r="2495" spans="4:4" x14ac:dyDescent="0.25">
      <c r="D2495" s="113"/>
    </row>
    <row r="2496" spans="4:4" x14ac:dyDescent="0.25">
      <c r="D2496" s="113"/>
    </row>
    <row r="2497" spans="4:4" x14ac:dyDescent="0.25">
      <c r="D2497" s="113"/>
    </row>
    <row r="2498" spans="4:4" x14ac:dyDescent="0.25">
      <c r="D2498" s="113"/>
    </row>
    <row r="2499" spans="4:4" x14ac:dyDescent="0.25">
      <c r="D2499" s="113"/>
    </row>
    <row r="2500" spans="4:4" x14ac:dyDescent="0.25">
      <c r="D2500" s="113"/>
    </row>
    <row r="2501" spans="4:4" x14ac:dyDescent="0.25">
      <c r="D2501" s="113"/>
    </row>
    <row r="2502" spans="4:4" x14ac:dyDescent="0.25">
      <c r="D2502" s="113"/>
    </row>
    <row r="2503" spans="4:4" x14ac:dyDescent="0.25">
      <c r="D2503" s="113"/>
    </row>
    <row r="2504" spans="4:4" x14ac:dyDescent="0.25">
      <c r="D2504" s="113"/>
    </row>
    <row r="2505" spans="4:4" x14ac:dyDescent="0.25">
      <c r="D2505" s="113"/>
    </row>
    <row r="2506" spans="4:4" x14ac:dyDescent="0.25">
      <c r="D2506" s="113"/>
    </row>
    <row r="2507" spans="4:4" x14ac:dyDescent="0.25">
      <c r="D2507" s="113"/>
    </row>
    <row r="2508" spans="4:4" x14ac:dyDescent="0.25">
      <c r="D2508" s="113"/>
    </row>
    <row r="2509" spans="4:4" x14ac:dyDescent="0.25">
      <c r="D2509" s="113"/>
    </row>
    <row r="2510" spans="4:4" x14ac:dyDescent="0.25">
      <c r="D2510" s="113"/>
    </row>
    <row r="2511" spans="4:4" x14ac:dyDescent="0.25">
      <c r="D2511" s="113"/>
    </row>
    <row r="2512" spans="4:4" x14ac:dyDescent="0.25">
      <c r="D2512" s="113"/>
    </row>
    <row r="2513" spans="4:4" x14ac:dyDescent="0.25">
      <c r="D2513" s="113"/>
    </row>
    <row r="2514" spans="4:4" x14ac:dyDescent="0.25">
      <c r="D2514" s="113"/>
    </row>
    <row r="2515" spans="4:4" x14ac:dyDescent="0.25">
      <c r="D2515" s="113"/>
    </row>
    <row r="2516" spans="4:4" x14ac:dyDescent="0.25">
      <c r="D2516" s="113"/>
    </row>
    <row r="2517" spans="4:4" x14ac:dyDescent="0.25">
      <c r="D2517" s="113"/>
    </row>
    <row r="2518" spans="4:4" x14ac:dyDescent="0.25">
      <c r="D2518" s="113"/>
    </row>
    <row r="2519" spans="4:4" x14ac:dyDescent="0.25">
      <c r="D2519" s="113"/>
    </row>
    <row r="2520" spans="4:4" x14ac:dyDescent="0.25">
      <c r="D2520" s="113"/>
    </row>
    <row r="2521" spans="4:4" x14ac:dyDescent="0.25">
      <c r="D2521" s="113"/>
    </row>
    <row r="2522" spans="4:4" x14ac:dyDescent="0.25">
      <c r="D2522" s="113"/>
    </row>
    <row r="2523" spans="4:4" x14ac:dyDescent="0.25">
      <c r="D2523" s="113"/>
    </row>
    <row r="2524" spans="4:4" x14ac:dyDescent="0.25">
      <c r="D2524" s="113"/>
    </row>
    <row r="2525" spans="4:4" x14ac:dyDescent="0.25">
      <c r="D2525" s="113"/>
    </row>
    <row r="2526" spans="4:4" x14ac:dyDescent="0.25">
      <c r="D2526" s="113"/>
    </row>
    <row r="2527" spans="4:4" x14ac:dyDescent="0.25">
      <c r="D2527" s="113"/>
    </row>
    <row r="2528" spans="4:4" x14ac:dyDescent="0.25">
      <c r="D2528" s="113"/>
    </row>
    <row r="2529" spans="4:4" x14ac:dyDescent="0.25">
      <c r="D2529" s="113"/>
    </row>
    <row r="2530" spans="4:4" x14ac:dyDescent="0.25">
      <c r="D2530" s="113"/>
    </row>
    <row r="2531" spans="4:4" x14ac:dyDescent="0.25">
      <c r="D2531" s="113"/>
    </row>
    <row r="2532" spans="4:4" x14ac:dyDescent="0.25">
      <c r="D2532" s="113"/>
    </row>
    <row r="2533" spans="4:4" x14ac:dyDescent="0.25">
      <c r="D2533" s="113"/>
    </row>
    <row r="2534" spans="4:4" x14ac:dyDescent="0.25">
      <c r="D2534" s="113"/>
    </row>
    <row r="2535" spans="4:4" x14ac:dyDescent="0.25">
      <c r="D2535" s="113"/>
    </row>
    <row r="2536" spans="4:4" x14ac:dyDescent="0.25">
      <c r="D2536" s="113"/>
    </row>
    <row r="2537" spans="4:4" x14ac:dyDescent="0.25">
      <c r="D2537" s="113"/>
    </row>
    <row r="2538" spans="4:4" x14ac:dyDescent="0.25">
      <c r="D2538" s="113"/>
    </row>
    <row r="2539" spans="4:4" x14ac:dyDescent="0.25">
      <c r="D2539" s="113"/>
    </row>
    <row r="2540" spans="4:4" x14ac:dyDescent="0.25">
      <c r="D2540" s="113"/>
    </row>
    <row r="2541" spans="4:4" x14ac:dyDescent="0.25">
      <c r="D2541" s="113"/>
    </row>
    <row r="2542" spans="4:4" x14ac:dyDescent="0.25">
      <c r="D2542" s="113"/>
    </row>
    <row r="2543" spans="4:4" x14ac:dyDescent="0.25">
      <c r="D2543" s="113"/>
    </row>
    <row r="2544" spans="4:4" x14ac:dyDescent="0.25">
      <c r="D2544" s="113"/>
    </row>
    <row r="2545" spans="4:4" x14ac:dyDescent="0.25">
      <c r="D2545" s="113"/>
    </row>
    <row r="2546" spans="4:4" x14ac:dyDescent="0.25">
      <c r="D2546" s="113"/>
    </row>
    <row r="2547" spans="4:4" x14ac:dyDescent="0.25">
      <c r="D2547" s="113"/>
    </row>
    <row r="2548" spans="4:4" x14ac:dyDescent="0.25">
      <c r="D2548" s="113"/>
    </row>
    <row r="2549" spans="4:4" x14ac:dyDescent="0.25">
      <c r="D2549" s="113"/>
    </row>
    <row r="2550" spans="4:4" x14ac:dyDescent="0.25">
      <c r="D2550" s="113"/>
    </row>
    <row r="2551" spans="4:4" x14ac:dyDescent="0.25">
      <c r="D2551" s="113"/>
    </row>
    <row r="2552" spans="4:4" x14ac:dyDescent="0.25">
      <c r="D2552" s="113"/>
    </row>
    <row r="2553" spans="4:4" x14ac:dyDescent="0.25">
      <c r="D2553" s="113"/>
    </row>
    <row r="2554" spans="4:4" x14ac:dyDescent="0.25">
      <c r="D2554" s="113"/>
    </row>
    <row r="2555" spans="4:4" x14ac:dyDescent="0.25">
      <c r="D2555" s="113"/>
    </row>
    <row r="2556" spans="4:4" x14ac:dyDescent="0.25">
      <c r="D2556" s="113"/>
    </row>
    <row r="2557" spans="4:4" x14ac:dyDescent="0.25">
      <c r="D2557" s="113"/>
    </row>
    <row r="2558" spans="4:4" x14ac:dyDescent="0.25">
      <c r="D2558" s="113"/>
    </row>
    <row r="2559" spans="4:4" x14ac:dyDescent="0.25">
      <c r="D2559" s="113"/>
    </row>
    <row r="2560" spans="4:4" x14ac:dyDescent="0.25">
      <c r="D2560" s="113"/>
    </row>
    <row r="2561" spans="4:4" x14ac:dyDescent="0.25">
      <c r="D2561" s="113"/>
    </row>
    <row r="2562" spans="4:4" x14ac:dyDescent="0.25">
      <c r="D2562" s="113"/>
    </row>
    <row r="2563" spans="4:4" x14ac:dyDescent="0.25">
      <c r="D2563" s="113"/>
    </row>
    <row r="2564" spans="4:4" x14ac:dyDescent="0.25">
      <c r="D2564" s="113"/>
    </row>
    <row r="2565" spans="4:4" x14ac:dyDescent="0.25">
      <c r="D2565" s="113"/>
    </row>
    <row r="2566" spans="4:4" x14ac:dyDescent="0.25">
      <c r="D2566" s="113"/>
    </row>
    <row r="2567" spans="4:4" x14ac:dyDescent="0.25">
      <c r="D2567" s="113"/>
    </row>
    <row r="2568" spans="4:4" x14ac:dyDescent="0.25">
      <c r="D2568" s="113"/>
    </row>
    <row r="2569" spans="4:4" x14ac:dyDescent="0.25">
      <c r="D2569" s="113"/>
    </row>
    <row r="2570" spans="4:4" x14ac:dyDescent="0.25">
      <c r="D2570" s="113"/>
    </row>
    <row r="2571" spans="4:4" x14ac:dyDescent="0.25">
      <c r="D2571" s="113"/>
    </row>
    <row r="2572" spans="4:4" x14ac:dyDescent="0.25">
      <c r="D2572" s="113"/>
    </row>
    <row r="2573" spans="4:4" x14ac:dyDescent="0.25">
      <c r="D2573" s="113"/>
    </row>
    <row r="2574" spans="4:4" x14ac:dyDescent="0.25">
      <c r="D2574" s="113"/>
    </row>
    <row r="2575" spans="4:4" x14ac:dyDescent="0.25">
      <c r="D2575" s="113"/>
    </row>
    <row r="2576" spans="4:4" x14ac:dyDescent="0.25">
      <c r="D2576" s="113"/>
    </row>
    <row r="2577" spans="4:4" x14ac:dyDescent="0.25">
      <c r="D2577" s="113"/>
    </row>
    <row r="2578" spans="4:4" x14ac:dyDescent="0.25">
      <c r="D2578" s="113"/>
    </row>
    <row r="2579" spans="4:4" x14ac:dyDescent="0.25">
      <c r="D2579" s="113"/>
    </row>
    <row r="2580" spans="4:4" x14ac:dyDescent="0.25">
      <c r="D2580" s="113"/>
    </row>
    <row r="2581" spans="4:4" x14ac:dyDescent="0.25">
      <c r="D2581" s="113"/>
    </row>
    <row r="2582" spans="4:4" x14ac:dyDescent="0.25">
      <c r="D2582" s="113"/>
    </row>
    <row r="2583" spans="4:4" x14ac:dyDescent="0.25">
      <c r="D2583" s="113"/>
    </row>
    <row r="2584" spans="4:4" x14ac:dyDescent="0.25">
      <c r="D2584" s="113"/>
    </row>
    <row r="2585" spans="4:4" x14ac:dyDescent="0.25">
      <c r="D2585" s="113"/>
    </row>
    <row r="2586" spans="4:4" x14ac:dyDescent="0.25">
      <c r="D2586" s="113"/>
    </row>
    <row r="2587" spans="4:4" x14ac:dyDescent="0.25">
      <c r="D2587" s="113"/>
    </row>
    <row r="2588" spans="4:4" x14ac:dyDescent="0.25">
      <c r="D2588" s="113"/>
    </row>
    <row r="2589" spans="4:4" x14ac:dyDescent="0.25">
      <c r="D2589" s="113"/>
    </row>
    <row r="2590" spans="4:4" x14ac:dyDescent="0.25">
      <c r="D2590" s="113"/>
    </row>
    <row r="2591" spans="4:4" x14ac:dyDescent="0.25">
      <c r="D2591" s="113"/>
    </row>
    <row r="2592" spans="4:4" x14ac:dyDescent="0.25">
      <c r="D2592" s="113"/>
    </row>
    <row r="2593" spans="4:4" x14ac:dyDescent="0.25">
      <c r="D2593" s="113"/>
    </row>
    <row r="2594" spans="4:4" x14ac:dyDescent="0.25">
      <c r="D2594" s="113"/>
    </row>
    <row r="2595" spans="4:4" x14ac:dyDescent="0.25">
      <c r="D2595" s="113"/>
    </row>
    <row r="2596" spans="4:4" x14ac:dyDescent="0.25">
      <c r="D2596" s="113"/>
    </row>
    <row r="2597" spans="4:4" x14ac:dyDescent="0.25">
      <c r="D2597" s="113"/>
    </row>
    <row r="2598" spans="4:4" x14ac:dyDescent="0.25">
      <c r="D2598" s="113"/>
    </row>
    <row r="2599" spans="4:4" x14ac:dyDescent="0.25">
      <c r="D2599" s="113"/>
    </row>
    <row r="2600" spans="4:4" x14ac:dyDescent="0.25">
      <c r="D2600" s="113"/>
    </row>
    <row r="2601" spans="4:4" x14ac:dyDescent="0.25">
      <c r="D2601" s="113"/>
    </row>
    <row r="2602" spans="4:4" x14ac:dyDescent="0.25">
      <c r="D2602" s="113"/>
    </row>
    <row r="2603" spans="4:4" x14ac:dyDescent="0.25">
      <c r="D2603" s="113"/>
    </row>
    <row r="2604" spans="4:4" x14ac:dyDescent="0.25">
      <c r="D2604" s="113"/>
    </row>
    <row r="2605" spans="4:4" x14ac:dyDescent="0.25">
      <c r="D2605" s="113"/>
    </row>
    <row r="2606" spans="4:4" x14ac:dyDescent="0.25">
      <c r="D2606" s="113"/>
    </row>
    <row r="2607" spans="4:4" x14ac:dyDescent="0.25">
      <c r="D2607" s="113"/>
    </row>
    <row r="2608" spans="4:4" x14ac:dyDescent="0.25">
      <c r="D2608" s="113"/>
    </row>
    <row r="2609" spans="4:4" x14ac:dyDescent="0.25">
      <c r="D2609" s="113"/>
    </row>
    <row r="2610" spans="4:4" x14ac:dyDescent="0.25">
      <c r="D2610" s="113"/>
    </row>
    <row r="2611" spans="4:4" x14ac:dyDescent="0.25">
      <c r="D2611" s="113"/>
    </row>
    <row r="2612" spans="4:4" x14ac:dyDescent="0.25">
      <c r="D2612" s="113"/>
    </row>
    <row r="2613" spans="4:4" x14ac:dyDescent="0.25">
      <c r="D2613" s="113"/>
    </row>
    <row r="2614" spans="4:4" x14ac:dyDescent="0.25">
      <c r="D2614" s="113"/>
    </row>
    <row r="2615" spans="4:4" x14ac:dyDescent="0.25">
      <c r="D2615" s="113"/>
    </row>
    <row r="2616" spans="4:4" x14ac:dyDescent="0.25">
      <c r="D2616" s="113"/>
    </row>
    <row r="2617" spans="4:4" x14ac:dyDescent="0.25">
      <c r="D2617" s="113"/>
    </row>
    <row r="2618" spans="4:4" x14ac:dyDescent="0.25">
      <c r="D2618" s="113"/>
    </row>
    <row r="2619" spans="4:4" x14ac:dyDescent="0.25">
      <c r="D2619" s="113"/>
    </row>
    <row r="2620" spans="4:4" x14ac:dyDescent="0.25">
      <c r="D2620" s="113"/>
    </row>
    <row r="2621" spans="4:4" x14ac:dyDescent="0.25">
      <c r="D2621" s="113"/>
    </row>
    <row r="2622" spans="4:4" x14ac:dyDescent="0.25">
      <c r="D2622" s="113"/>
    </row>
    <row r="2623" spans="4:4" x14ac:dyDescent="0.25">
      <c r="D2623" s="113"/>
    </row>
    <row r="2624" spans="4:4" x14ac:dyDescent="0.25">
      <c r="D2624" s="113"/>
    </row>
    <row r="2625" spans="4:4" x14ac:dyDescent="0.25">
      <c r="D2625" s="113"/>
    </row>
    <row r="2626" spans="4:4" x14ac:dyDescent="0.25">
      <c r="D2626" s="113"/>
    </row>
    <row r="2627" spans="4:4" x14ac:dyDescent="0.25">
      <c r="D2627" s="113"/>
    </row>
    <row r="2628" spans="4:4" x14ac:dyDescent="0.25">
      <c r="D2628" s="113"/>
    </row>
    <row r="2629" spans="4:4" x14ac:dyDescent="0.25">
      <c r="D2629" s="113"/>
    </row>
    <row r="2630" spans="4:4" x14ac:dyDescent="0.25">
      <c r="D2630" s="113"/>
    </row>
    <row r="2631" spans="4:4" x14ac:dyDescent="0.25">
      <c r="D2631" s="113"/>
    </row>
    <row r="2632" spans="4:4" x14ac:dyDescent="0.25">
      <c r="D2632" s="113"/>
    </row>
    <row r="2633" spans="4:4" x14ac:dyDescent="0.25">
      <c r="D2633" s="113"/>
    </row>
    <row r="2634" spans="4:4" x14ac:dyDescent="0.25">
      <c r="D2634" s="113"/>
    </row>
    <row r="2635" spans="4:4" x14ac:dyDescent="0.25">
      <c r="D2635" s="113"/>
    </row>
    <row r="2636" spans="4:4" x14ac:dyDescent="0.25">
      <c r="D2636" s="113"/>
    </row>
    <row r="2637" spans="4:4" x14ac:dyDescent="0.25">
      <c r="D2637" s="113"/>
    </row>
    <row r="2638" spans="4:4" x14ac:dyDescent="0.25">
      <c r="D2638" s="113"/>
    </row>
    <row r="2639" spans="4:4" x14ac:dyDescent="0.25">
      <c r="D2639" s="113"/>
    </row>
    <row r="2640" spans="4:4" x14ac:dyDescent="0.25">
      <c r="D2640" s="113"/>
    </row>
    <row r="2641" spans="4:4" x14ac:dyDescent="0.25">
      <c r="D2641" s="113"/>
    </row>
    <row r="2642" spans="4:4" x14ac:dyDescent="0.25">
      <c r="D2642" s="113"/>
    </row>
    <row r="2643" spans="4:4" x14ac:dyDescent="0.25">
      <c r="D2643" s="113"/>
    </row>
    <row r="2644" spans="4:4" x14ac:dyDescent="0.25">
      <c r="D2644" s="113"/>
    </row>
    <row r="2645" spans="4:4" x14ac:dyDescent="0.25">
      <c r="D2645" s="113"/>
    </row>
    <row r="2646" spans="4:4" x14ac:dyDescent="0.25">
      <c r="D2646" s="113"/>
    </row>
    <row r="2647" spans="4:4" x14ac:dyDescent="0.25">
      <c r="D2647" s="113"/>
    </row>
    <row r="2648" spans="4:4" x14ac:dyDescent="0.25">
      <c r="D2648" s="113"/>
    </row>
    <row r="2649" spans="4:4" x14ac:dyDescent="0.25">
      <c r="D2649" s="113"/>
    </row>
    <row r="2650" spans="4:4" x14ac:dyDescent="0.25">
      <c r="D2650" s="113"/>
    </row>
    <row r="2651" spans="4:4" x14ac:dyDescent="0.25">
      <c r="D2651" s="113"/>
    </row>
    <row r="2652" spans="4:4" x14ac:dyDescent="0.25">
      <c r="D2652" s="113"/>
    </row>
    <row r="2653" spans="4:4" x14ac:dyDescent="0.25">
      <c r="D2653" s="113"/>
    </row>
    <row r="2654" spans="4:4" x14ac:dyDescent="0.25">
      <c r="D2654" s="113"/>
    </row>
    <row r="2655" spans="4:4" x14ac:dyDescent="0.25">
      <c r="D2655" s="113"/>
    </row>
    <row r="2656" spans="4:4" x14ac:dyDescent="0.25">
      <c r="D2656" s="113"/>
    </row>
    <row r="2657" spans="4:4" x14ac:dyDescent="0.25">
      <c r="D2657" s="113"/>
    </row>
    <row r="2658" spans="4:4" x14ac:dyDescent="0.25">
      <c r="D2658" s="113"/>
    </row>
    <row r="2659" spans="4:4" x14ac:dyDescent="0.25">
      <c r="D2659" s="113"/>
    </row>
    <row r="2660" spans="4:4" x14ac:dyDescent="0.25">
      <c r="D2660" s="113"/>
    </row>
    <row r="2661" spans="4:4" x14ac:dyDescent="0.25">
      <c r="D2661" s="113"/>
    </row>
    <row r="2662" spans="4:4" x14ac:dyDescent="0.25">
      <c r="D2662" s="113"/>
    </row>
    <row r="2663" spans="4:4" x14ac:dyDescent="0.25">
      <c r="D2663" s="113"/>
    </row>
    <row r="2664" spans="4:4" x14ac:dyDescent="0.25">
      <c r="D2664" s="113"/>
    </row>
    <row r="2665" spans="4:4" x14ac:dyDescent="0.25">
      <c r="D2665" s="113"/>
    </row>
    <row r="2666" spans="4:4" x14ac:dyDescent="0.25">
      <c r="D2666" s="113"/>
    </row>
    <row r="2667" spans="4:4" x14ac:dyDescent="0.25">
      <c r="D2667" s="113"/>
    </row>
    <row r="2668" spans="4:4" x14ac:dyDescent="0.25">
      <c r="D2668" s="113"/>
    </row>
    <row r="2669" spans="4:4" x14ac:dyDescent="0.25">
      <c r="D2669" s="113"/>
    </row>
    <row r="2670" spans="4:4" x14ac:dyDescent="0.25">
      <c r="D2670" s="113"/>
    </row>
    <row r="2671" spans="4:4" x14ac:dyDescent="0.25">
      <c r="D2671" s="113"/>
    </row>
    <row r="2672" spans="4:4" x14ac:dyDescent="0.25">
      <c r="D2672" s="113"/>
    </row>
    <row r="2673" spans="4:4" x14ac:dyDescent="0.25">
      <c r="D2673" s="113"/>
    </row>
    <row r="2674" spans="4:4" x14ac:dyDescent="0.25">
      <c r="D2674" s="113"/>
    </row>
    <row r="2675" spans="4:4" x14ac:dyDescent="0.25">
      <c r="D2675" s="113"/>
    </row>
    <row r="2676" spans="4:4" x14ac:dyDescent="0.25">
      <c r="D2676" s="113"/>
    </row>
    <row r="2677" spans="4:4" x14ac:dyDescent="0.25">
      <c r="D2677" s="113"/>
    </row>
    <row r="2678" spans="4:4" x14ac:dyDescent="0.25">
      <c r="D2678" s="113"/>
    </row>
    <row r="2679" spans="4:4" x14ac:dyDescent="0.25">
      <c r="D2679" s="113"/>
    </row>
    <row r="2680" spans="4:4" x14ac:dyDescent="0.25">
      <c r="D2680" s="113"/>
    </row>
    <row r="2681" spans="4:4" x14ac:dyDescent="0.25">
      <c r="D2681" s="113"/>
    </row>
    <row r="2682" spans="4:4" x14ac:dyDescent="0.25">
      <c r="D2682" s="113"/>
    </row>
    <row r="2683" spans="4:4" x14ac:dyDescent="0.25">
      <c r="D2683" s="113"/>
    </row>
    <row r="2684" spans="4:4" x14ac:dyDescent="0.25">
      <c r="D2684" s="113"/>
    </row>
    <row r="2685" spans="4:4" x14ac:dyDescent="0.25">
      <c r="D2685" s="113"/>
    </row>
    <row r="2686" spans="4:4" x14ac:dyDescent="0.25">
      <c r="D2686" s="113"/>
    </row>
    <row r="2687" spans="4:4" x14ac:dyDescent="0.25">
      <c r="D2687" s="113"/>
    </row>
    <row r="2688" spans="4:4" x14ac:dyDescent="0.25">
      <c r="D2688" s="113"/>
    </row>
    <row r="2689" spans="4:4" x14ac:dyDescent="0.25">
      <c r="D2689" s="113"/>
    </row>
    <row r="2690" spans="4:4" x14ac:dyDescent="0.25">
      <c r="D2690" s="113"/>
    </row>
    <row r="2691" spans="4:4" x14ac:dyDescent="0.25">
      <c r="D2691" s="113"/>
    </row>
    <row r="2692" spans="4:4" x14ac:dyDescent="0.25">
      <c r="D2692" s="113"/>
    </row>
    <row r="2693" spans="4:4" x14ac:dyDescent="0.25">
      <c r="D2693" s="113"/>
    </row>
    <row r="2694" spans="4:4" x14ac:dyDescent="0.25">
      <c r="D2694" s="113"/>
    </row>
    <row r="2695" spans="4:4" x14ac:dyDescent="0.25">
      <c r="D2695" s="113"/>
    </row>
    <row r="2696" spans="4:4" x14ac:dyDescent="0.25">
      <c r="D2696" s="113"/>
    </row>
    <row r="2697" spans="4:4" x14ac:dyDescent="0.25">
      <c r="D2697" s="113"/>
    </row>
    <row r="2698" spans="4:4" x14ac:dyDescent="0.25">
      <c r="D2698" s="113"/>
    </row>
    <row r="2699" spans="4:4" x14ac:dyDescent="0.25">
      <c r="D2699" s="113"/>
    </row>
    <row r="2700" spans="4:4" x14ac:dyDescent="0.25">
      <c r="D2700" s="113"/>
    </row>
    <row r="2701" spans="4:4" x14ac:dyDescent="0.25">
      <c r="D2701" s="113"/>
    </row>
    <row r="2702" spans="4:4" x14ac:dyDescent="0.25">
      <c r="D2702" s="113"/>
    </row>
    <row r="2703" spans="4:4" x14ac:dyDescent="0.25">
      <c r="D2703" s="113"/>
    </row>
    <row r="2704" spans="4:4" x14ac:dyDescent="0.25">
      <c r="D2704" s="113"/>
    </row>
    <row r="2705" spans="4:4" x14ac:dyDescent="0.25">
      <c r="D2705" s="113"/>
    </row>
    <row r="2706" spans="4:4" x14ac:dyDescent="0.25">
      <c r="D2706" s="113"/>
    </row>
    <row r="2707" spans="4:4" x14ac:dyDescent="0.25">
      <c r="D2707" s="113"/>
    </row>
    <row r="2708" spans="4:4" x14ac:dyDescent="0.25">
      <c r="D2708" s="113"/>
    </row>
    <row r="2709" spans="4:4" x14ac:dyDescent="0.25">
      <c r="D2709" s="113"/>
    </row>
    <row r="2710" spans="4:4" x14ac:dyDescent="0.25">
      <c r="D2710" s="113"/>
    </row>
    <row r="2711" spans="4:4" x14ac:dyDescent="0.25">
      <c r="D2711" s="113"/>
    </row>
    <row r="2712" spans="4:4" x14ac:dyDescent="0.25">
      <c r="D2712" s="113"/>
    </row>
    <row r="2713" spans="4:4" x14ac:dyDescent="0.25">
      <c r="D2713" s="113"/>
    </row>
    <row r="2714" spans="4:4" x14ac:dyDescent="0.25">
      <c r="D2714" s="113"/>
    </row>
    <row r="2715" spans="4:4" x14ac:dyDescent="0.25">
      <c r="D2715" s="113"/>
    </row>
    <row r="2716" spans="4:4" x14ac:dyDescent="0.25">
      <c r="D2716" s="113"/>
    </row>
    <row r="2717" spans="4:4" x14ac:dyDescent="0.25">
      <c r="D2717" s="113"/>
    </row>
    <row r="2718" spans="4:4" x14ac:dyDescent="0.25">
      <c r="D2718" s="113"/>
    </row>
    <row r="2719" spans="4:4" x14ac:dyDescent="0.25">
      <c r="D2719" s="113"/>
    </row>
    <row r="2720" spans="4:4" x14ac:dyDescent="0.25">
      <c r="D2720" s="113"/>
    </row>
    <row r="2721" spans="4:4" x14ac:dyDescent="0.25">
      <c r="D2721" s="113"/>
    </row>
    <row r="2722" spans="4:4" x14ac:dyDescent="0.25">
      <c r="D2722" s="113"/>
    </row>
    <row r="2723" spans="4:4" x14ac:dyDescent="0.25">
      <c r="D2723" s="113"/>
    </row>
    <row r="2724" spans="4:4" x14ac:dyDescent="0.25">
      <c r="D2724" s="113"/>
    </row>
    <row r="2725" spans="4:4" x14ac:dyDescent="0.25">
      <c r="D2725" s="113"/>
    </row>
    <row r="2726" spans="4:4" x14ac:dyDescent="0.25">
      <c r="D2726" s="113"/>
    </row>
    <row r="2727" spans="4:4" x14ac:dyDescent="0.25">
      <c r="D2727" s="113"/>
    </row>
    <row r="2728" spans="4:4" x14ac:dyDescent="0.25">
      <c r="D2728" s="113"/>
    </row>
    <row r="2729" spans="4:4" x14ac:dyDescent="0.25">
      <c r="D2729" s="113"/>
    </row>
    <row r="2730" spans="4:4" x14ac:dyDescent="0.25">
      <c r="D2730" s="113"/>
    </row>
    <row r="2731" spans="4:4" x14ac:dyDescent="0.25">
      <c r="D2731" s="113"/>
    </row>
    <row r="2732" spans="4:4" x14ac:dyDescent="0.25">
      <c r="D2732" s="113"/>
    </row>
    <row r="2733" spans="4:4" x14ac:dyDescent="0.25">
      <c r="D2733" s="113"/>
    </row>
    <row r="2734" spans="4:4" x14ac:dyDescent="0.25">
      <c r="D2734" s="113"/>
    </row>
    <row r="2735" spans="4:4" x14ac:dyDescent="0.25">
      <c r="D2735" s="113"/>
    </row>
    <row r="2736" spans="4:4" x14ac:dyDescent="0.25">
      <c r="D2736" s="113"/>
    </row>
    <row r="2737" spans="4:4" x14ac:dyDescent="0.25">
      <c r="D2737" s="113"/>
    </row>
    <row r="2738" spans="4:4" x14ac:dyDescent="0.25">
      <c r="D2738" s="113"/>
    </row>
    <row r="2739" spans="4:4" x14ac:dyDescent="0.25">
      <c r="D2739" s="113"/>
    </row>
    <row r="2740" spans="4:4" x14ac:dyDescent="0.25">
      <c r="D2740" s="113"/>
    </row>
    <row r="2741" spans="4:4" x14ac:dyDescent="0.25">
      <c r="D2741" s="113"/>
    </row>
    <row r="2742" spans="4:4" x14ac:dyDescent="0.25">
      <c r="D2742" s="113"/>
    </row>
    <row r="2743" spans="4:4" x14ac:dyDescent="0.25">
      <c r="D2743" s="113"/>
    </row>
  </sheetData>
  <autoFilter ref="A9:I9"/>
  <mergeCells count="3">
    <mergeCell ref="B3:D3"/>
    <mergeCell ref="A1:J1"/>
    <mergeCell ref="A2:J2"/>
  </mergeCells>
  <pageMargins left="0.7" right="0.7" top="0.75" bottom="0.75" header="0.3" footer="0.3"/>
  <pageSetup orientation="portrait" r:id="rId1"/>
  <ignoredErrors>
    <ignoredError sqref="H11:H390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'G:\MAG TRABAJO\PLAN DE COMPRA 2021\[PLAN DE COMPRAS 2021 FINAL PROGRAMA 169.xlsx]Referencias'!#REF!</xm:f>
          </x14:formula1>
          <xm:sqref>I394:I4913</xm:sqref>
        </x14:dataValidation>
        <x14:dataValidation type="list" allowBlank="1" showInputMessage="1" showErrorMessage="1">
          <x14:formula1>
            <xm:f>'C:\Volumes\KINGSTON\2021\PLAN DE COMPRAS 2021\C:\Users\jcervantes\Documents\[Copia de PLAN DE COMPRAS RDCH 2020 FINAL.xlsx]Referencias'!#REF!</xm:f>
          </x14:formula1>
          <xm:sqref>I230 I208 I224 I226:I227 I266 I272 I206</xm:sqref>
        </x14:dataValidation>
        <x14:dataValidation type="list" allowBlank="1" showInputMessage="1" showErrorMessage="1">
          <x14:formula1>
            <xm:f>'C:\Volumes\KINGSTON\2021\PLAN DE COMPRAS 2021\C:\Users\LorenaMag\AppData\Local\Microsoft\Windows\INetCache\Content.Outlook\BV1R1SQX\[PLAN DE COMPRAS RDCH 2020 FINAL.xlsx]Referencias'!#REF!</xm:f>
          </x14:formula1>
          <xm:sqref>I272</xm:sqref>
        </x14:dataValidation>
        <x14:dataValidation type="list" allowBlank="1" showInputMessage="1" showErrorMessage="1">
          <x14:formula1>
            <xm:f>'C:\Volumes\KINGSTON\2021\PLAN DE COMPRAS 2021\C:\Users\jcervantes\AppData\Local\Microsoft\Windows\INetCache\Content.Outlook\86POB764\[PLAN DE COMPRAS PROGRAMA 169-2020 ULTIMA VERSION.xlsx]Referencias'!#REF!</xm:f>
          </x14:formula1>
          <xm:sqref>I203 I173 I300 I388 I58 I115 I153 I162 I142 I148 I135 I140 I75 I133 I157 I105:I106 I27 I22 I60 I39 I34 I87 I120 I52 I100 I164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W2785"/>
  <sheetViews>
    <sheetView topLeftCell="A5" zoomScale="81" zoomScaleNormal="81" workbookViewId="0">
      <pane ySplit="9" topLeftCell="A421" activePane="bottomLeft" state="frozen"/>
      <selection activeCell="A5" sqref="A5"/>
      <selection pane="bottomLeft" activeCell="C11" sqref="C11"/>
    </sheetView>
  </sheetViews>
  <sheetFormatPr baseColWidth="10" defaultColWidth="24.28515625" defaultRowHeight="15" x14ac:dyDescent="0.25"/>
  <cols>
    <col min="1" max="1" width="23.85546875" style="37" customWidth="1"/>
    <col min="2" max="2" width="14.42578125" style="37" customWidth="1"/>
    <col min="3" max="3" width="13.7109375" style="37" customWidth="1"/>
    <col min="4" max="4" width="21" style="37" customWidth="1"/>
    <col min="5" max="5" width="41.28515625" style="138" customWidth="1"/>
    <col min="6" max="6" width="10.42578125" style="37" customWidth="1"/>
    <col min="7" max="7" width="18.42578125" style="37" customWidth="1"/>
    <col min="8" max="8" width="22.5703125" style="308" bestFit="1" customWidth="1"/>
    <col min="9" max="9" width="21.85546875" style="37" bestFit="1" customWidth="1"/>
    <col min="10" max="10" width="23" style="37" bestFit="1" customWidth="1"/>
    <col min="11" max="11" width="29.28515625" style="37" hidden="1" customWidth="1"/>
    <col min="12" max="23" width="24.28515625" style="128"/>
    <col min="24" max="16384" width="24.28515625" style="37"/>
  </cols>
  <sheetData>
    <row r="1" spans="1:12" ht="52.5" customHeight="1" x14ac:dyDescent="0.25">
      <c r="A1" s="493" t="s">
        <v>341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2" ht="57" customHeight="1" x14ac:dyDescent="0.25">
      <c r="A2" s="494" t="s">
        <v>359</v>
      </c>
      <c r="B2" s="494"/>
      <c r="C2" s="494"/>
      <c r="D2" s="494"/>
      <c r="E2" s="494"/>
      <c r="F2" s="494"/>
      <c r="G2" s="494"/>
      <c r="H2" s="494"/>
      <c r="I2" s="494"/>
      <c r="J2" s="494"/>
    </row>
    <row r="3" spans="1:12" ht="15.75" customHeight="1" x14ac:dyDescent="0.25">
      <c r="A3" s="130"/>
      <c r="B3" s="131"/>
      <c r="C3" s="131"/>
      <c r="D3" s="132"/>
      <c r="E3" s="133"/>
      <c r="F3" s="39"/>
      <c r="G3" s="39"/>
      <c r="H3" s="87"/>
      <c r="I3" s="39"/>
      <c r="J3" s="39"/>
    </row>
    <row r="4" spans="1:12" ht="15.75" customHeight="1" x14ac:dyDescent="0.25">
      <c r="A4" s="135" t="s">
        <v>343</v>
      </c>
      <c r="B4" s="490" t="s">
        <v>360</v>
      </c>
      <c r="C4" s="490"/>
      <c r="D4" s="491"/>
      <c r="E4" s="133"/>
      <c r="F4" s="39"/>
      <c r="G4" s="39"/>
      <c r="H4" s="87"/>
      <c r="I4" s="39"/>
      <c r="J4" s="39"/>
    </row>
    <row r="5" spans="1:12" s="128" customFormat="1" ht="27.75" customHeight="1" x14ac:dyDescent="0.45">
      <c r="A5" s="488" t="s">
        <v>341</v>
      </c>
      <c r="B5" s="488"/>
      <c r="C5" s="488"/>
      <c r="D5" s="488"/>
      <c r="E5" s="488"/>
      <c r="F5" s="488"/>
      <c r="G5" s="488"/>
      <c r="H5" s="488"/>
      <c r="I5" s="488"/>
      <c r="J5" s="488"/>
      <c r="K5" s="37"/>
    </row>
    <row r="6" spans="1:12" s="128" customFormat="1" ht="30.75" customHeight="1" x14ac:dyDescent="0.35">
      <c r="A6" s="492" t="s">
        <v>342</v>
      </c>
      <c r="B6" s="492"/>
      <c r="C6" s="492"/>
      <c r="D6" s="492"/>
      <c r="E6" s="492"/>
      <c r="F6" s="492"/>
      <c r="G6" s="492"/>
      <c r="H6" s="492"/>
      <c r="I6" s="492"/>
      <c r="J6" s="492"/>
      <c r="K6" s="37"/>
    </row>
    <row r="7" spans="1:12" s="128" customFormat="1" ht="11.25" customHeight="1" x14ac:dyDescent="0.25">
      <c r="A7" s="231"/>
      <c r="B7" s="232"/>
      <c r="C7" s="232"/>
      <c r="D7" s="233"/>
      <c r="E7" s="230"/>
      <c r="F7" s="230"/>
      <c r="G7" s="230"/>
      <c r="H7" s="277"/>
      <c r="I7" s="230"/>
      <c r="J7" s="230"/>
      <c r="K7" s="37"/>
    </row>
    <row r="8" spans="1:12" s="128" customFormat="1" ht="11.25" customHeight="1" x14ac:dyDescent="0.25">
      <c r="A8" s="234" t="s">
        <v>343</v>
      </c>
      <c r="B8" s="490" t="s">
        <v>344</v>
      </c>
      <c r="C8" s="490"/>
      <c r="D8" s="491"/>
      <c r="E8" s="230"/>
      <c r="F8" s="230"/>
      <c r="G8" s="230"/>
      <c r="H8" s="277"/>
      <c r="I8" s="230"/>
      <c r="J8" s="230"/>
      <c r="K8" s="37"/>
    </row>
    <row r="9" spans="1:12" s="128" customFormat="1" ht="19.5" customHeight="1" x14ac:dyDescent="0.25">
      <c r="A9" s="235"/>
      <c r="B9" s="136"/>
      <c r="C9" s="136"/>
      <c r="D9" s="137"/>
      <c r="E9" s="230"/>
      <c r="F9" s="230"/>
      <c r="G9" s="230"/>
      <c r="H9" s="277"/>
      <c r="I9" s="230"/>
      <c r="J9" s="230"/>
      <c r="K9" s="37"/>
    </row>
    <row r="10" spans="1:12" s="128" customFormat="1" ht="13.5" customHeight="1" x14ac:dyDescent="0.25">
      <c r="A10" s="230"/>
      <c r="B10" s="115"/>
      <c r="C10" s="115"/>
      <c r="D10" s="115"/>
      <c r="E10" s="230"/>
      <c r="F10" s="230"/>
      <c r="G10" s="230"/>
      <c r="H10" s="277"/>
      <c r="I10" s="230"/>
      <c r="J10" s="230"/>
      <c r="K10" s="37"/>
    </row>
    <row r="11" spans="1:12" s="128" customFormat="1" ht="18.75" customHeight="1" x14ac:dyDescent="0.25">
      <c r="A11" s="284" t="s">
        <v>361</v>
      </c>
      <c r="B11" s="285">
        <v>17501</v>
      </c>
      <c r="C11" s="286" t="s">
        <v>484</v>
      </c>
      <c r="D11" s="287"/>
      <c r="E11" s="287"/>
      <c r="F11" s="230"/>
      <c r="G11" s="230"/>
      <c r="H11" s="277"/>
      <c r="I11" s="230"/>
      <c r="J11" s="230"/>
      <c r="K11" s="37"/>
    </row>
    <row r="12" spans="1:12" s="128" customFormat="1" ht="17.25" customHeight="1" thickBot="1" x14ac:dyDescent="0.3">
      <c r="A12" s="256"/>
      <c r="B12" s="282"/>
      <c r="C12" s="230"/>
      <c r="D12" s="283"/>
      <c r="E12" s="230"/>
      <c r="F12" s="230"/>
      <c r="G12" s="230"/>
      <c r="H12" s="277"/>
      <c r="I12" s="230"/>
      <c r="J12" s="230"/>
      <c r="K12" s="37"/>
    </row>
    <row r="13" spans="1:12" s="128" customFormat="1" ht="72.75" customHeight="1" thickBot="1" x14ac:dyDescent="0.3">
      <c r="A13" s="139" t="s">
        <v>362</v>
      </c>
      <c r="B13" s="140" t="s">
        <v>0</v>
      </c>
      <c r="C13" s="140" t="s">
        <v>1</v>
      </c>
      <c r="D13" s="140" t="s">
        <v>2</v>
      </c>
      <c r="E13" s="140" t="s">
        <v>3</v>
      </c>
      <c r="F13" s="140" t="s">
        <v>4</v>
      </c>
      <c r="G13" s="140" t="s">
        <v>5</v>
      </c>
      <c r="H13" s="293" t="s">
        <v>6</v>
      </c>
      <c r="I13" s="140" t="s">
        <v>7</v>
      </c>
      <c r="J13" s="141" t="s">
        <v>8</v>
      </c>
      <c r="K13" s="142" t="s">
        <v>363</v>
      </c>
    </row>
    <row r="14" spans="1:12" s="128" customFormat="1" ht="26.25" customHeight="1" x14ac:dyDescent="0.25">
      <c r="A14" s="151">
        <v>1</v>
      </c>
      <c r="B14" s="151">
        <v>175</v>
      </c>
      <c r="C14" s="151"/>
      <c r="D14" s="152">
        <v>10103</v>
      </c>
      <c r="E14" s="145" t="s">
        <v>21</v>
      </c>
      <c r="F14" s="151"/>
      <c r="G14" s="151"/>
      <c r="H14" s="294">
        <f>SUM(H15:H26)</f>
        <v>169927734</v>
      </c>
      <c r="I14" s="146" t="s">
        <v>19</v>
      </c>
      <c r="J14" s="151"/>
      <c r="K14" s="147">
        <v>124845226</v>
      </c>
    </row>
    <row r="15" spans="1:12" s="128" customFormat="1" ht="36" customHeight="1" x14ac:dyDescent="0.25">
      <c r="A15" s="30">
        <f>A14+1</f>
        <v>2</v>
      </c>
      <c r="B15" s="148">
        <v>175</v>
      </c>
      <c r="C15" s="148">
        <v>81112401</v>
      </c>
      <c r="D15" s="148">
        <v>10103</v>
      </c>
      <c r="E15" s="149" t="s">
        <v>22</v>
      </c>
      <c r="F15" s="148">
        <v>6</v>
      </c>
      <c r="G15" s="148" t="s">
        <v>20</v>
      </c>
      <c r="H15" s="315">
        <f>20000000+13859910</f>
        <v>33859910</v>
      </c>
      <c r="I15" s="150" t="s">
        <v>19</v>
      </c>
      <c r="J15" s="148" t="s">
        <v>364</v>
      </c>
      <c r="K15" s="50"/>
      <c r="L15" s="312"/>
    </row>
    <row r="16" spans="1:12" s="128" customFormat="1" ht="36.75" customHeight="1" x14ac:dyDescent="0.25">
      <c r="A16" s="30">
        <f t="shared" ref="A16:A26" si="0">A15+1</f>
        <v>3</v>
      </c>
      <c r="B16" s="148">
        <v>175</v>
      </c>
      <c r="C16" s="148">
        <v>81112401</v>
      </c>
      <c r="D16" s="148">
        <v>10103</v>
      </c>
      <c r="E16" s="149" t="s">
        <v>22</v>
      </c>
      <c r="F16" s="148">
        <v>6</v>
      </c>
      <c r="G16" s="148" t="s">
        <v>20</v>
      </c>
      <c r="H16" s="315">
        <v>30407532</v>
      </c>
      <c r="I16" s="150" t="s">
        <v>19</v>
      </c>
      <c r="J16" s="148" t="s">
        <v>336</v>
      </c>
      <c r="K16" s="37"/>
      <c r="L16" s="312"/>
    </row>
    <row r="17" spans="1:12" s="128" customFormat="1" ht="33" customHeight="1" x14ac:dyDescent="0.25">
      <c r="A17" s="30">
        <f t="shared" si="0"/>
        <v>4</v>
      </c>
      <c r="B17" s="148">
        <v>175</v>
      </c>
      <c r="C17" s="148">
        <v>81112401</v>
      </c>
      <c r="D17" s="148">
        <v>10103</v>
      </c>
      <c r="E17" s="149" t="s">
        <v>22</v>
      </c>
      <c r="F17" s="148">
        <v>6</v>
      </c>
      <c r="G17" s="148" t="s">
        <v>20</v>
      </c>
      <c r="H17" s="315">
        <v>30407532</v>
      </c>
      <c r="I17" s="150" t="s">
        <v>19</v>
      </c>
      <c r="J17" s="148" t="s">
        <v>338</v>
      </c>
      <c r="K17" s="37"/>
      <c r="L17" s="312"/>
    </row>
    <row r="18" spans="1:12" s="128" customFormat="1" ht="33.75" customHeight="1" x14ac:dyDescent="0.25">
      <c r="A18" s="30">
        <f t="shared" si="0"/>
        <v>5</v>
      </c>
      <c r="B18" s="148">
        <v>175</v>
      </c>
      <c r="C18" s="148">
        <v>81112401</v>
      </c>
      <c r="D18" s="148">
        <v>10103</v>
      </c>
      <c r="E18" s="149" t="s">
        <v>22</v>
      </c>
      <c r="F18" s="148">
        <v>6</v>
      </c>
      <c r="G18" s="148" t="s">
        <v>20</v>
      </c>
      <c r="H18" s="315">
        <v>30407534</v>
      </c>
      <c r="I18" s="150" t="s">
        <v>19</v>
      </c>
      <c r="J18" s="148" t="s">
        <v>340</v>
      </c>
      <c r="K18" s="37"/>
      <c r="L18" s="312"/>
    </row>
    <row r="19" spans="1:12" s="128" customFormat="1" ht="35.25" customHeight="1" x14ac:dyDescent="0.25">
      <c r="A19" s="30">
        <f t="shared" si="0"/>
        <v>6</v>
      </c>
      <c r="B19" s="148">
        <v>175</v>
      </c>
      <c r="C19" s="148">
        <v>81112499</v>
      </c>
      <c r="D19" s="148">
        <v>10103</v>
      </c>
      <c r="E19" s="149" t="s">
        <v>23</v>
      </c>
      <c r="F19" s="148">
        <v>11</v>
      </c>
      <c r="G19" s="148" t="s">
        <v>20</v>
      </c>
      <c r="H19" s="316">
        <v>9582000</v>
      </c>
      <c r="I19" s="150" t="s">
        <v>19</v>
      </c>
      <c r="J19" s="148" t="s">
        <v>364</v>
      </c>
      <c r="K19" s="37"/>
      <c r="L19" s="318"/>
    </row>
    <row r="20" spans="1:12" s="128" customFormat="1" ht="30" x14ac:dyDescent="0.25">
      <c r="A20" s="30">
        <f t="shared" si="0"/>
        <v>7</v>
      </c>
      <c r="B20" s="148">
        <v>175</v>
      </c>
      <c r="C20" s="148">
        <v>81112401</v>
      </c>
      <c r="D20" s="148">
        <v>10103</v>
      </c>
      <c r="E20" s="149" t="s">
        <v>22</v>
      </c>
      <c r="F20" s="150" t="s">
        <v>365</v>
      </c>
      <c r="G20" s="30" t="s">
        <v>366</v>
      </c>
      <c r="H20" s="316">
        <v>7763226</v>
      </c>
      <c r="I20" s="150" t="s">
        <v>19</v>
      </c>
      <c r="J20" s="148" t="s">
        <v>364</v>
      </c>
      <c r="K20" s="37"/>
      <c r="L20" s="318"/>
    </row>
    <row r="21" spans="1:12" s="128" customFormat="1" ht="33" customHeight="1" x14ac:dyDescent="0.25">
      <c r="A21" s="30">
        <f t="shared" si="0"/>
        <v>8</v>
      </c>
      <c r="B21" s="148">
        <v>175</v>
      </c>
      <c r="C21" s="148">
        <v>81112401</v>
      </c>
      <c r="D21" s="148">
        <v>10103</v>
      </c>
      <c r="E21" s="149" t="s">
        <v>22</v>
      </c>
      <c r="F21" s="150" t="s">
        <v>365</v>
      </c>
      <c r="G21" s="30" t="s">
        <v>367</v>
      </c>
      <c r="H21" s="316">
        <v>4000000</v>
      </c>
      <c r="I21" s="150" t="s">
        <v>19</v>
      </c>
      <c r="J21" s="148" t="s">
        <v>364</v>
      </c>
      <c r="K21" s="37"/>
      <c r="L21" s="318"/>
    </row>
    <row r="22" spans="1:12" s="128" customFormat="1" ht="33.75" customHeight="1" x14ac:dyDescent="0.25">
      <c r="A22" s="30">
        <f t="shared" si="0"/>
        <v>9</v>
      </c>
      <c r="B22" s="148">
        <v>175</v>
      </c>
      <c r="C22" s="148">
        <v>81112401</v>
      </c>
      <c r="D22" s="148">
        <v>10103</v>
      </c>
      <c r="E22" s="149" t="s">
        <v>22</v>
      </c>
      <c r="F22" s="150" t="s">
        <v>365</v>
      </c>
      <c r="G22" s="30" t="s">
        <v>368</v>
      </c>
      <c r="H22" s="316">
        <v>1500000</v>
      </c>
      <c r="I22" s="150" t="s">
        <v>19</v>
      </c>
      <c r="J22" s="148" t="s">
        <v>364</v>
      </c>
      <c r="K22" s="37"/>
      <c r="L22" s="318"/>
    </row>
    <row r="23" spans="1:12" s="128" customFormat="1" ht="33.75" customHeight="1" x14ac:dyDescent="0.25">
      <c r="A23" s="30">
        <f t="shared" si="0"/>
        <v>10</v>
      </c>
      <c r="B23" s="148">
        <v>175</v>
      </c>
      <c r="C23" s="148">
        <v>81112499</v>
      </c>
      <c r="D23" s="148">
        <v>10103</v>
      </c>
      <c r="E23" s="149" t="s">
        <v>23</v>
      </c>
      <c r="F23" s="148">
        <v>4</v>
      </c>
      <c r="G23" s="148" t="s">
        <v>20</v>
      </c>
      <c r="H23" s="316">
        <v>5500000</v>
      </c>
      <c r="I23" s="150" t="s">
        <v>19</v>
      </c>
      <c r="J23" s="148" t="s">
        <v>364</v>
      </c>
      <c r="K23" s="37"/>
      <c r="L23" s="318"/>
    </row>
    <row r="24" spans="1:12" s="128" customFormat="1" ht="39" customHeight="1" x14ac:dyDescent="0.25">
      <c r="A24" s="30">
        <f t="shared" si="0"/>
        <v>11</v>
      </c>
      <c r="B24" s="148">
        <v>175</v>
      </c>
      <c r="C24" s="148">
        <v>81112499</v>
      </c>
      <c r="D24" s="148">
        <v>10103</v>
      </c>
      <c r="E24" s="149" t="s">
        <v>23</v>
      </c>
      <c r="F24" s="148">
        <v>4</v>
      </c>
      <c r="G24" s="148" t="s">
        <v>20</v>
      </c>
      <c r="H24" s="316">
        <v>5500000</v>
      </c>
      <c r="I24" s="150" t="s">
        <v>19</v>
      </c>
      <c r="J24" s="148" t="s">
        <v>336</v>
      </c>
      <c r="K24" s="37"/>
      <c r="L24" s="318"/>
    </row>
    <row r="25" spans="1:12" s="128" customFormat="1" ht="35.25" customHeight="1" x14ac:dyDescent="0.25">
      <c r="A25" s="30">
        <f t="shared" si="0"/>
        <v>12</v>
      </c>
      <c r="B25" s="148">
        <v>175</v>
      </c>
      <c r="C25" s="148">
        <v>81112499</v>
      </c>
      <c r="D25" s="148">
        <v>10103</v>
      </c>
      <c r="E25" s="149" t="s">
        <v>23</v>
      </c>
      <c r="F25" s="148">
        <v>4</v>
      </c>
      <c r="G25" s="148" t="s">
        <v>20</v>
      </c>
      <c r="H25" s="316">
        <v>5500000</v>
      </c>
      <c r="I25" s="150" t="s">
        <v>19</v>
      </c>
      <c r="J25" s="148" t="s">
        <v>338</v>
      </c>
      <c r="K25" s="37"/>
      <c r="L25" s="318"/>
    </row>
    <row r="26" spans="1:12" s="128" customFormat="1" ht="33.75" customHeight="1" x14ac:dyDescent="0.25">
      <c r="A26" s="30">
        <f t="shared" si="0"/>
        <v>13</v>
      </c>
      <c r="B26" s="148">
        <v>175</v>
      </c>
      <c r="C26" s="148">
        <v>81112499</v>
      </c>
      <c r="D26" s="148">
        <v>10103</v>
      </c>
      <c r="E26" s="149" t="s">
        <v>23</v>
      </c>
      <c r="F26" s="148">
        <v>4</v>
      </c>
      <c r="G26" s="148" t="s">
        <v>20</v>
      </c>
      <c r="H26" s="316">
        <v>5500000</v>
      </c>
      <c r="I26" s="150" t="s">
        <v>19</v>
      </c>
      <c r="J26" s="148" t="s">
        <v>340</v>
      </c>
      <c r="K26" s="37"/>
      <c r="L26" s="318"/>
    </row>
    <row r="27" spans="1:12" s="128" customFormat="1" ht="36" customHeight="1" x14ac:dyDescent="0.25">
      <c r="A27" s="289"/>
      <c r="B27" s="290"/>
      <c r="C27" s="290"/>
      <c r="D27" s="290"/>
      <c r="E27" s="291"/>
      <c r="F27" s="290"/>
      <c r="G27" s="290"/>
      <c r="H27" s="297"/>
      <c r="I27" s="292"/>
      <c r="J27" s="290"/>
      <c r="K27" s="39"/>
    </row>
    <row r="28" spans="1:12" s="128" customFormat="1" x14ac:dyDescent="0.25">
      <c r="A28" s="151">
        <f>A27+1</f>
        <v>1</v>
      </c>
      <c r="B28" s="143">
        <v>175</v>
      </c>
      <c r="C28" s="143"/>
      <c r="D28" s="144">
        <v>10303</v>
      </c>
      <c r="E28" s="145" t="s">
        <v>369</v>
      </c>
      <c r="F28" s="143"/>
      <c r="G28" s="143"/>
      <c r="H28" s="294">
        <f>SUM(H29:H30)</f>
        <v>750000</v>
      </c>
      <c r="I28" s="143" t="s">
        <v>19</v>
      </c>
      <c r="J28" s="143"/>
      <c r="K28" s="39"/>
    </row>
    <row r="29" spans="1:12" s="128" customFormat="1" ht="30" x14ac:dyDescent="0.25">
      <c r="A29" s="30">
        <f t="shared" ref="A29:A80" si="1">A28+1</f>
        <v>2</v>
      </c>
      <c r="B29" s="148">
        <v>175</v>
      </c>
      <c r="C29" s="148">
        <v>8212507</v>
      </c>
      <c r="D29" s="148">
        <v>10303</v>
      </c>
      <c r="E29" s="149" t="s">
        <v>370</v>
      </c>
      <c r="F29" s="148">
        <v>500</v>
      </c>
      <c r="G29" s="148" t="s">
        <v>20</v>
      </c>
      <c r="H29" s="295">
        <v>375000</v>
      </c>
      <c r="I29" s="150" t="s">
        <v>19</v>
      </c>
      <c r="J29" s="148" t="s">
        <v>338</v>
      </c>
      <c r="K29" s="39"/>
    </row>
    <row r="30" spans="1:12" s="128" customFormat="1" ht="15.75" thickBot="1" x14ac:dyDescent="0.3">
      <c r="A30" s="30">
        <f t="shared" si="1"/>
        <v>3</v>
      </c>
      <c r="B30" s="148">
        <v>175</v>
      </c>
      <c r="C30" s="148">
        <v>8212506</v>
      </c>
      <c r="D30" s="148">
        <v>10303</v>
      </c>
      <c r="E30" s="149" t="s">
        <v>371</v>
      </c>
      <c r="F30" s="148">
        <v>500</v>
      </c>
      <c r="G30" s="148" t="s">
        <v>20</v>
      </c>
      <c r="H30" s="295">
        <v>375000</v>
      </c>
      <c r="I30" s="150" t="s">
        <v>19</v>
      </c>
      <c r="J30" s="148" t="s">
        <v>338</v>
      </c>
      <c r="K30" s="39"/>
    </row>
    <row r="31" spans="1:12" s="128" customFormat="1" x14ac:dyDescent="0.25">
      <c r="A31" s="151">
        <f>A30+1</f>
        <v>4</v>
      </c>
      <c r="B31" s="151">
        <v>175</v>
      </c>
      <c r="C31" s="151"/>
      <c r="D31" s="152">
        <v>10406</v>
      </c>
      <c r="E31" s="145" t="s">
        <v>25</v>
      </c>
      <c r="F31" s="151"/>
      <c r="G31" s="151"/>
      <c r="H31" s="294">
        <f>SUM(H32:H52)</f>
        <v>368491820</v>
      </c>
      <c r="I31" s="146" t="s">
        <v>19</v>
      </c>
      <c r="J31" s="151"/>
      <c r="K31" s="147">
        <v>370614404</v>
      </c>
    </row>
    <row r="32" spans="1:12" s="128" customFormat="1" x14ac:dyDescent="0.25">
      <c r="A32" s="30">
        <f t="shared" si="1"/>
        <v>5</v>
      </c>
      <c r="B32" s="148">
        <v>175</v>
      </c>
      <c r="C32" s="148">
        <v>76111501</v>
      </c>
      <c r="D32" s="148">
        <v>10406</v>
      </c>
      <c r="E32" s="149" t="s">
        <v>26</v>
      </c>
      <c r="F32" s="148">
        <v>9</v>
      </c>
      <c r="G32" s="148" t="s">
        <v>20</v>
      </c>
      <c r="H32" s="295">
        <v>68000000</v>
      </c>
      <c r="I32" s="150" t="s">
        <v>19</v>
      </c>
      <c r="J32" s="148" t="s">
        <v>364</v>
      </c>
      <c r="K32" s="50"/>
    </row>
    <row r="33" spans="1:11" s="128" customFormat="1" x14ac:dyDescent="0.25">
      <c r="A33" s="30">
        <f t="shared" si="1"/>
        <v>6</v>
      </c>
      <c r="B33" s="148">
        <v>175</v>
      </c>
      <c r="C33" s="148">
        <v>76111501</v>
      </c>
      <c r="D33" s="148">
        <v>10406</v>
      </c>
      <c r="E33" s="149" t="s">
        <v>26</v>
      </c>
      <c r="F33" s="148">
        <v>7</v>
      </c>
      <c r="G33" s="148" t="s">
        <v>20</v>
      </c>
      <c r="H33" s="295">
        <v>68000000</v>
      </c>
      <c r="I33" s="150" t="s">
        <v>19</v>
      </c>
      <c r="J33" s="148" t="s">
        <v>336</v>
      </c>
      <c r="K33" s="37"/>
    </row>
    <row r="34" spans="1:11" s="128" customFormat="1" x14ac:dyDescent="0.25">
      <c r="A34" s="30">
        <f t="shared" si="1"/>
        <v>7</v>
      </c>
      <c r="B34" s="148">
        <v>175</v>
      </c>
      <c r="C34" s="148">
        <v>76111501</v>
      </c>
      <c r="D34" s="148">
        <v>10406</v>
      </c>
      <c r="E34" s="149" t="s">
        <v>26</v>
      </c>
      <c r="F34" s="148">
        <v>7</v>
      </c>
      <c r="G34" s="148" t="s">
        <v>20</v>
      </c>
      <c r="H34" s="295">
        <v>68000000</v>
      </c>
      <c r="I34" s="150" t="s">
        <v>19</v>
      </c>
      <c r="J34" s="148" t="s">
        <v>338</v>
      </c>
      <c r="K34" s="37"/>
    </row>
    <row r="35" spans="1:11" s="128" customFormat="1" x14ac:dyDescent="0.25">
      <c r="A35" s="30">
        <f t="shared" si="1"/>
        <v>8</v>
      </c>
      <c r="B35" s="148">
        <v>175</v>
      </c>
      <c r="C35" s="148">
        <v>76111501</v>
      </c>
      <c r="D35" s="148">
        <v>10406</v>
      </c>
      <c r="E35" s="149" t="s">
        <v>26</v>
      </c>
      <c r="F35" s="148">
        <v>7</v>
      </c>
      <c r="G35" s="148" t="s">
        <v>20</v>
      </c>
      <c r="H35" s="295">
        <v>68000000</v>
      </c>
      <c r="I35" s="150" t="s">
        <v>19</v>
      </c>
      <c r="J35" s="148" t="s">
        <v>340</v>
      </c>
      <c r="K35" s="37"/>
    </row>
    <row r="36" spans="1:11" s="128" customFormat="1" x14ac:dyDescent="0.25">
      <c r="A36" s="30">
        <f t="shared" si="1"/>
        <v>9</v>
      </c>
      <c r="B36" s="148">
        <v>175</v>
      </c>
      <c r="C36" s="148">
        <v>92101501</v>
      </c>
      <c r="D36" s="148">
        <v>10406</v>
      </c>
      <c r="E36" s="149" t="s">
        <v>372</v>
      </c>
      <c r="F36" s="148">
        <v>5</v>
      </c>
      <c r="G36" s="148" t="s">
        <v>20</v>
      </c>
      <c r="H36" s="295">
        <v>23000000</v>
      </c>
      <c r="I36" s="150" t="s">
        <v>19</v>
      </c>
      <c r="J36" s="148" t="s">
        <v>364</v>
      </c>
      <c r="K36" s="37"/>
    </row>
    <row r="37" spans="1:11" x14ac:dyDescent="0.25">
      <c r="A37" s="30">
        <f t="shared" si="1"/>
        <v>10</v>
      </c>
      <c r="B37" s="148">
        <v>175</v>
      </c>
      <c r="C37" s="148">
        <v>92101501</v>
      </c>
      <c r="D37" s="148">
        <v>10406</v>
      </c>
      <c r="E37" s="149" t="s">
        <v>372</v>
      </c>
      <c r="F37" s="148">
        <v>4</v>
      </c>
      <c r="G37" s="148" t="s">
        <v>20</v>
      </c>
      <c r="H37" s="295">
        <v>23000000</v>
      </c>
      <c r="I37" s="150" t="s">
        <v>19</v>
      </c>
      <c r="J37" s="148" t="s">
        <v>336</v>
      </c>
    </row>
    <row r="38" spans="1:11" x14ac:dyDescent="0.25">
      <c r="A38" s="30">
        <f t="shared" si="1"/>
        <v>11</v>
      </c>
      <c r="B38" s="148">
        <v>175</v>
      </c>
      <c r="C38" s="148">
        <v>92101501</v>
      </c>
      <c r="D38" s="148">
        <v>10406</v>
      </c>
      <c r="E38" s="149" t="s">
        <v>372</v>
      </c>
      <c r="F38" s="148">
        <v>4</v>
      </c>
      <c r="G38" s="148" t="s">
        <v>20</v>
      </c>
      <c r="H38" s="295">
        <v>23000000</v>
      </c>
      <c r="I38" s="150" t="s">
        <v>19</v>
      </c>
      <c r="J38" s="148" t="s">
        <v>338</v>
      </c>
    </row>
    <row r="39" spans="1:11" x14ac:dyDescent="0.25">
      <c r="A39" s="30">
        <f t="shared" si="1"/>
        <v>12</v>
      </c>
      <c r="B39" s="148">
        <v>175</v>
      </c>
      <c r="C39" s="148">
        <v>92101501</v>
      </c>
      <c r="D39" s="148">
        <v>10406</v>
      </c>
      <c r="E39" s="149" t="s">
        <v>372</v>
      </c>
      <c r="F39" s="148">
        <v>4</v>
      </c>
      <c r="G39" s="148" t="s">
        <v>20</v>
      </c>
      <c r="H39" s="295">
        <v>23000000</v>
      </c>
      <c r="I39" s="150" t="s">
        <v>19</v>
      </c>
      <c r="J39" s="148" t="s">
        <v>340</v>
      </c>
    </row>
    <row r="40" spans="1:11" x14ac:dyDescent="0.25">
      <c r="A40" s="30">
        <f t="shared" si="1"/>
        <v>13</v>
      </c>
      <c r="B40" s="148">
        <v>175</v>
      </c>
      <c r="C40" s="148">
        <v>44102414</v>
      </c>
      <c r="D40" s="148">
        <v>10406</v>
      </c>
      <c r="E40" s="149" t="s">
        <v>27</v>
      </c>
      <c r="F40" s="148">
        <v>1</v>
      </c>
      <c r="G40" s="148" t="s">
        <v>24</v>
      </c>
      <c r="H40" s="295">
        <v>200000</v>
      </c>
      <c r="I40" s="150" t="s">
        <v>19</v>
      </c>
      <c r="J40" s="148" t="s">
        <v>364</v>
      </c>
    </row>
    <row r="41" spans="1:11" x14ac:dyDescent="0.25">
      <c r="A41" s="30">
        <f t="shared" si="1"/>
        <v>14</v>
      </c>
      <c r="B41" s="148">
        <v>175</v>
      </c>
      <c r="C41" s="148">
        <v>44121604</v>
      </c>
      <c r="D41" s="148">
        <v>10406</v>
      </c>
      <c r="E41" s="149" t="s">
        <v>28</v>
      </c>
      <c r="F41" s="148">
        <v>38</v>
      </c>
      <c r="G41" s="148" t="s">
        <v>24</v>
      </c>
      <c r="H41" s="295">
        <v>200000</v>
      </c>
      <c r="I41" s="150" t="s">
        <v>19</v>
      </c>
      <c r="J41" s="148" t="s">
        <v>364</v>
      </c>
    </row>
    <row r="42" spans="1:11" x14ac:dyDescent="0.25">
      <c r="A42" s="30">
        <f t="shared" si="1"/>
        <v>15</v>
      </c>
      <c r="B42" s="148">
        <v>175</v>
      </c>
      <c r="C42" s="148">
        <v>72101505</v>
      </c>
      <c r="D42" s="148">
        <v>10406</v>
      </c>
      <c r="E42" s="153" t="s">
        <v>29</v>
      </c>
      <c r="F42" s="148">
        <v>1</v>
      </c>
      <c r="G42" s="148" t="s">
        <v>20</v>
      </c>
      <c r="H42" s="295">
        <v>300000</v>
      </c>
      <c r="I42" s="150" t="s">
        <v>19</v>
      </c>
      <c r="J42" s="148" t="s">
        <v>364</v>
      </c>
    </row>
    <row r="43" spans="1:11" x14ac:dyDescent="0.25">
      <c r="A43" s="30">
        <f t="shared" si="1"/>
        <v>16</v>
      </c>
      <c r="B43" s="148">
        <v>175</v>
      </c>
      <c r="C43" s="148">
        <v>72153699</v>
      </c>
      <c r="D43" s="148">
        <v>10406</v>
      </c>
      <c r="E43" s="154" t="s">
        <v>373</v>
      </c>
      <c r="F43" s="148">
        <v>1</v>
      </c>
      <c r="G43" s="148" t="s">
        <v>24</v>
      </c>
      <c r="H43" s="295">
        <v>277416</v>
      </c>
      <c r="I43" s="150" t="s">
        <v>19</v>
      </c>
      <c r="J43" s="148" t="s">
        <v>336</v>
      </c>
    </row>
    <row r="44" spans="1:11" x14ac:dyDescent="0.25">
      <c r="A44" s="30">
        <f t="shared" si="1"/>
        <v>17</v>
      </c>
      <c r="B44" s="148">
        <v>175</v>
      </c>
      <c r="C44" s="148">
        <v>78180399</v>
      </c>
      <c r="D44" s="148">
        <v>10406</v>
      </c>
      <c r="E44" s="149" t="s">
        <v>374</v>
      </c>
      <c r="F44" s="148">
        <v>1</v>
      </c>
      <c r="G44" s="148" t="s">
        <v>20</v>
      </c>
      <c r="H44" s="295">
        <v>64404</v>
      </c>
      <c r="I44" s="150" t="s">
        <v>19</v>
      </c>
      <c r="J44" s="148" t="s">
        <v>364</v>
      </c>
    </row>
    <row r="45" spans="1:11" x14ac:dyDescent="0.25">
      <c r="A45" s="30">
        <f t="shared" si="1"/>
        <v>18</v>
      </c>
      <c r="B45" s="148">
        <v>175</v>
      </c>
      <c r="C45" s="148">
        <v>78180399</v>
      </c>
      <c r="D45" s="148">
        <v>10406</v>
      </c>
      <c r="E45" s="149" t="s">
        <v>374</v>
      </c>
      <c r="F45" s="148">
        <v>1</v>
      </c>
      <c r="G45" s="148" t="s">
        <v>20</v>
      </c>
      <c r="H45" s="295">
        <v>50000</v>
      </c>
      <c r="I45" s="150" t="s">
        <v>19</v>
      </c>
      <c r="J45" s="148" t="s">
        <v>339</v>
      </c>
    </row>
    <row r="46" spans="1:11" x14ac:dyDescent="0.25">
      <c r="A46" s="30">
        <f t="shared" si="1"/>
        <v>19</v>
      </c>
      <c r="B46" s="148">
        <v>175</v>
      </c>
      <c r="C46" s="148">
        <v>78180399</v>
      </c>
      <c r="D46" s="148">
        <v>10406</v>
      </c>
      <c r="E46" s="149" t="s">
        <v>374</v>
      </c>
      <c r="F46" s="148">
        <v>1</v>
      </c>
      <c r="G46" s="148" t="s">
        <v>20</v>
      </c>
      <c r="H46" s="295">
        <v>50000</v>
      </c>
      <c r="I46" s="150" t="s">
        <v>19</v>
      </c>
      <c r="J46" s="148" t="s">
        <v>338</v>
      </c>
    </row>
    <row r="47" spans="1:11" x14ac:dyDescent="0.25">
      <c r="A47" s="30">
        <f t="shared" si="1"/>
        <v>20</v>
      </c>
      <c r="B47" s="148">
        <v>175</v>
      </c>
      <c r="C47" s="148">
        <v>78180399</v>
      </c>
      <c r="D47" s="148">
        <v>10406</v>
      </c>
      <c r="E47" s="149" t="s">
        <v>374</v>
      </c>
      <c r="F47" s="148">
        <v>1</v>
      </c>
      <c r="G47" s="148" t="s">
        <v>20</v>
      </c>
      <c r="H47" s="295">
        <v>50000</v>
      </c>
      <c r="I47" s="150" t="s">
        <v>19</v>
      </c>
      <c r="J47" s="148" t="s">
        <v>340</v>
      </c>
    </row>
    <row r="48" spans="1:11" x14ac:dyDescent="0.25">
      <c r="A48" s="30">
        <f t="shared" si="1"/>
        <v>21</v>
      </c>
      <c r="B48" s="148">
        <v>175</v>
      </c>
      <c r="C48" s="148">
        <v>44121604</v>
      </c>
      <c r="D48" s="148">
        <v>10406</v>
      </c>
      <c r="E48" s="149" t="s">
        <v>375</v>
      </c>
      <c r="F48" s="148">
        <v>20</v>
      </c>
      <c r="G48" s="148" t="s">
        <v>24</v>
      </c>
      <c r="H48" s="295">
        <v>100000</v>
      </c>
      <c r="I48" s="150" t="s">
        <v>19</v>
      </c>
      <c r="J48" s="148" t="s">
        <v>336</v>
      </c>
    </row>
    <row r="49" spans="1:23" x14ac:dyDescent="0.25">
      <c r="A49" s="30">
        <f t="shared" si="1"/>
        <v>22</v>
      </c>
      <c r="B49" s="148">
        <v>175</v>
      </c>
      <c r="C49" s="148">
        <v>72102902</v>
      </c>
      <c r="D49" s="148">
        <v>10406</v>
      </c>
      <c r="E49" s="149" t="s">
        <v>376</v>
      </c>
      <c r="F49" s="148">
        <v>1</v>
      </c>
      <c r="G49" s="148" t="s">
        <v>20</v>
      </c>
      <c r="H49" s="295">
        <v>800000</v>
      </c>
      <c r="I49" s="150" t="s">
        <v>19</v>
      </c>
      <c r="J49" s="148" t="s">
        <v>364</v>
      </c>
    </row>
    <row r="50" spans="1:23" x14ac:dyDescent="0.25">
      <c r="A50" s="30">
        <f t="shared" si="1"/>
        <v>23</v>
      </c>
      <c r="B50" s="148">
        <v>175</v>
      </c>
      <c r="C50" s="148">
        <v>72102902</v>
      </c>
      <c r="D50" s="148">
        <v>10406</v>
      </c>
      <c r="E50" s="149" t="s">
        <v>376</v>
      </c>
      <c r="F50" s="148">
        <v>1</v>
      </c>
      <c r="G50" s="148" t="s">
        <v>20</v>
      </c>
      <c r="H50" s="295">
        <v>800000</v>
      </c>
      <c r="I50" s="150" t="s">
        <v>19</v>
      </c>
      <c r="J50" s="148" t="s">
        <v>336</v>
      </c>
    </row>
    <row r="51" spans="1:23" x14ac:dyDescent="0.25">
      <c r="A51" s="30">
        <f t="shared" si="1"/>
        <v>24</v>
      </c>
      <c r="B51" s="148">
        <v>175</v>
      </c>
      <c r="C51" s="148">
        <v>72102902</v>
      </c>
      <c r="D51" s="148">
        <v>10406</v>
      </c>
      <c r="E51" s="149" t="s">
        <v>376</v>
      </c>
      <c r="F51" s="148">
        <v>1</v>
      </c>
      <c r="G51" s="148" t="s">
        <v>20</v>
      </c>
      <c r="H51" s="295">
        <v>800000</v>
      </c>
      <c r="I51" s="150" t="s">
        <v>19</v>
      </c>
      <c r="J51" s="148" t="s">
        <v>338</v>
      </c>
    </row>
    <row r="52" spans="1:23" ht="15.75" thickBot="1" x14ac:dyDescent="0.3">
      <c r="A52" s="30">
        <f t="shared" si="1"/>
        <v>25</v>
      </c>
      <c r="B52" s="148">
        <v>175</v>
      </c>
      <c r="C52" s="148">
        <v>72102902</v>
      </c>
      <c r="D52" s="148">
        <v>10406</v>
      </c>
      <c r="E52" s="149" t="s">
        <v>376</v>
      </c>
      <c r="F52" s="148">
        <v>1</v>
      </c>
      <c r="G52" s="148" t="s">
        <v>20</v>
      </c>
      <c r="H52" s="295">
        <v>800000</v>
      </c>
      <c r="I52" s="150" t="s">
        <v>19</v>
      </c>
      <c r="J52" s="148" t="s">
        <v>340</v>
      </c>
    </row>
    <row r="53" spans="1:23" x14ac:dyDescent="0.25">
      <c r="A53" s="151">
        <f t="shared" si="1"/>
        <v>26</v>
      </c>
      <c r="B53" s="151">
        <v>175</v>
      </c>
      <c r="C53" s="151"/>
      <c r="D53" s="152">
        <v>10499</v>
      </c>
      <c r="E53" s="145" t="s">
        <v>30</v>
      </c>
      <c r="F53" s="151"/>
      <c r="G53" s="151"/>
      <c r="H53" s="294">
        <f>SUM(H54:H61)</f>
        <v>35548960</v>
      </c>
      <c r="I53" s="146" t="s">
        <v>19</v>
      </c>
      <c r="J53" s="151"/>
      <c r="K53" s="147">
        <v>18681164</v>
      </c>
    </row>
    <row r="54" spans="1:23" x14ac:dyDescent="0.25">
      <c r="A54" s="30">
        <f t="shared" si="1"/>
        <v>27</v>
      </c>
      <c r="B54" s="148">
        <v>175</v>
      </c>
      <c r="C54" s="148">
        <v>78181505</v>
      </c>
      <c r="D54" s="148">
        <v>10499</v>
      </c>
      <c r="E54" s="149" t="s">
        <v>31</v>
      </c>
      <c r="F54" s="148">
        <v>58</v>
      </c>
      <c r="G54" s="148" t="s">
        <v>20</v>
      </c>
      <c r="H54" s="295">
        <v>17912796</v>
      </c>
      <c r="I54" s="150" t="s">
        <v>19</v>
      </c>
      <c r="J54" s="148" t="s">
        <v>364</v>
      </c>
      <c r="K54" s="50"/>
    </row>
    <row r="55" spans="1:23" x14ac:dyDescent="0.25">
      <c r="A55" s="30">
        <f t="shared" si="1"/>
        <v>28</v>
      </c>
      <c r="B55" s="148">
        <v>175</v>
      </c>
      <c r="C55" s="148">
        <v>78181505</v>
      </c>
      <c r="D55" s="148">
        <v>10499</v>
      </c>
      <c r="E55" s="149" t="s">
        <v>31</v>
      </c>
      <c r="F55" s="148">
        <v>14</v>
      </c>
      <c r="G55" s="148" t="s">
        <v>20</v>
      </c>
      <c r="H55" s="295">
        <v>1045000</v>
      </c>
      <c r="I55" s="150" t="s">
        <v>19</v>
      </c>
      <c r="J55" s="148" t="s">
        <v>336</v>
      </c>
    </row>
    <row r="56" spans="1:23" x14ac:dyDescent="0.25">
      <c r="A56" s="30">
        <f t="shared" si="1"/>
        <v>29</v>
      </c>
      <c r="B56" s="148">
        <v>175</v>
      </c>
      <c r="C56" s="148">
        <v>78181505</v>
      </c>
      <c r="D56" s="148">
        <v>10499</v>
      </c>
      <c r="E56" s="149" t="s">
        <v>31</v>
      </c>
      <c r="F56" s="148">
        <v>14</v>
      </c>
      <c r="G56" s="148" t="s">
        <v>20</v>
      </c>
      <c r="H56" s="295">
        <v>1045000</v>
      </c>
      <c r="I56" s="150" t="s">
        <v>19</v>
      </c>
      <c r="J56" s="148" t="s">
        <v>338</v>
      </c>
    </row>
    <row r="57" spans="1:23" x14ac:dyDescent="0.25">
      <c r="A57" s="30">
        <f t="shared" si="1"/>
        <v>30</v>
      </c>
      <c r="B57" s="148">
        <v>175</v>
      </c>
      <c r="C57" s="148">
        <v>78181505</v>
      </c>
      <c r="D57" s="148">
        <v>10499</v>
      </c>
      <c r="E57" s="149" t="s">
        <v>31</v>
      </c>
      <c r="F57" s="148">
        <v>14</v>
      </c>
      <c r="G57" s="148" t="s">
        <v>20</v>
      </c>
      <c r="H57" s="295">
        <v>1046164</v>
      </c>
      <c r="I57" s="150" t="s">
        <v>19</v>
      </c>
      <c r="J57" s="148" t="s">
        <v>340</v>
      </c>
    </row>
    <row r="58" spans="1:23" ht="30" x14ac:dyDescent="0.25">
      <c r="A58" s="30">
        <f t="shared" si="1"/>
        <v>31</v>
      </c>
      <c r="B58" s="148">
        <v>175</v>
      </c>
      <c r="C58" s="148">
        <v>83111602</v>
      </c>
      <c r="D58" s="148">
        <v>10499</v>
      </c>
      <c r="E58" s="149" t="s">
        <v>32</v>
      </c>
      <c r="F58" s="148">
        <v>4</v>
      </c>
      <c r="G58" s="148" t="s">
        <v>20</v>
      </c>
      <c r="H58" s="295">
        <v>7000000</v>
      </c>
      <c r="I58" s="150" t="s">
        <v>19</v>
      </c>
      <c r="J58" s="148" t="s">
        <v>364</v>
      </c>
    </row>
    <row r="59" spans="1:23" ht="30" x14ac:dyDescent="0.25">
      <c r="A59" s="30">
        <f t="shared" si="1"/>
        <v>32</v>
      </c>
      <c r="B59" s="148">
        <v>175</v>
      </c>
      <c r="C59" s="148">
        <v>83111602</v>
      </c>
      <c r="D59" s="148">
        <v>10499</v>
      </c>
      <c r="E59" s="149" t="s">
        <v>32</v>
      </c>
      <c r="F59" s="148">
        <v>2</v>
      </c>
      <c r="G59" s="148" t="s">
        <v>20</v>
      </c>
      <c r="H59" s="295">
        <v>2500000</v>
      </c>
      <c r="I59" s="150" t="s">
        <v>19</v>
      </c>
      <c r="J59" s="148" t="s">
        <v>336</v>
      </c>
    </row>
    <row r="60" spans="1:23" ht="30" x14ac:dyDescent="0.25">
      <c r="A60" s="30">
        <f t="shared" si="1"/>
        <v>33</v>
      </c>
      <c r="B60" s="148">
        <v>175</v>
      </c>
      <c r="C60" s="148">
        <v>83111602</v>
      </c>
      <c r="D60" s="148">
        <v>10499</v>
      </c>
      <c r="E60" s="149" t="s">
        <v>32</v>
      </c>
      <c r="F60" s="148">
        <v>2</v>
      </c>
      <c r="G60" s="148" t="s">
        <v>20</v>
      </c>
      <c r="H60" s="295">
        <v>2500000</v>
      </c>
      <c r="I60" s="150" t="s">
        <v>19</v>
      </c>
      <c r="J60" s="148" t="s">
        <v>338</v>
      </c>
    </row>
    <row r="61" spans="1:23" ht="30" x14ac:dyDescent="0.25">
      <c r="A61" s="30">
        <f t="shared" si="1"/>
        <v>34</v>
      </c>
      <c r="B61" s="148">
        <v>175</v>
      </c>
      <c r="C61" s="148">
        <v>83111602</v>
      </c>
      <c r="D61" s="148">
        <v>10499</v>
      </c>
      <c r="E61" s="149" t="s">
        <v>32</v>
      </c>
      <c r="F61" s="148">
        <v>2</v>
      </c>
      <c r="G61" s="148" t="s">
        <v>20</v>
      </c>
      <c r="H61" s="295">
        <v>2500000</v>
      </c>
      <c r="I61" s="150" t="s">
        <v>19</v>
      </c>
      <c r="J61" s="148" t="s">
        <v>340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</row>
    <row r="62" spans="1:23" x14ac:dyDescent="0.25">
      <c r="A62" s="30"/>
      <c r="B62" s="148"/>
      <c r="C62" s="148"/>
      <c r="D62" s="148"/>
      <c r="E62" s="149"/>
      <c r="F62" s="148"/>
      <c r="G62" s="148"/>
      <c r="H62" s="295"/>
      <c r="I62" s="150"/>
      <c r="J62" s="148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</row>
    <row r="63" spans="1:23" x14ac:dyDescent="0.25">
      <c r="A63" s="151">
        <f>A61+1</f>
        <v>35</v>
      </c>
      <c r="B63" s="151">
        <v>175</v>
      </c>
      <c r="C63" s="151"/>
      <c r="D63" s="152">
        <v>10501</v>
      </c>
      <c r="E63" s="155" t="s">
        <v>377</v>
      </c>
      <c r="F63" s="152"/>
      <c r="G63" s="152"/>
      <c r="H63" s="294">
        <f>+H64</f>
        <v>1610000</v>
      </c>
      <c r="I63" s="152"/>
      <c r="J63" s="152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</row>
    <row r="64" spans="1:23" s="128" customFormat="1" ht="15.75" thickBot="1" x14ac:dyDescent="0.3">
      <c r="A64" s="30">
        <f t="shared" si="1"/>
        <v>36</v>
      </c>
      <c r="B64" s="148">
        <v>175</v>
      </c>
      <c r="C64" s="148">
        <v>78111899</v>
      </c>
      <c r="D64" s="156">
        <v>10501</v>
      </c>
      <c r="E64" s="157" t="s">
        <v>378</v>
      </c>
      <c r="F64" s="148">
        <v>100</v>
      </c>
      <c r="G64" s="148" t="s">
        <v>20</v>
      </c>
      <c r="H64" s="295">
        <v>1610000</v>
      </c>
      <c r="I64" s="150" t="s">
        <v>19</v>
      </c>
      <c r="J64" s="150" t="s">
        <v>338</v>
      </c>
    </row>
    <row r="65" spans="1:23" x14ac:dyDescent="0.25">
      <c r="A65" s="151">
        <f t="shared" si="1"/>
        <v>37</v>
      </c>
      <c r="B65" s="151">
        <v>175</v>
      </c>
      <c r="C65" s="151"/>
      <c r="D65" s="152">
        <v>10502</v>
      </c>
      <c r="E65" s="145" t="s">
        <v>33</v>
      </c>
      <c r="F65" s="151"/>
      <c r="G65" s="151"/>
      <c r="H65" s="294">
        <f>SUM(H66:H77)</f>
        <v>156875742</v>
      </c>
      <c r="I65" s="146" t="s">
        <v>19</v>
      </c>
      <c r="J65" s="151"/>
      <c r="K65" s="147">
        <v>166589951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</row>
    <row r="66" spans="1:23" x14ac:dyDescent="0.25">
      <c r="A66" s="30">
        <f t="shared" si="1"/>
        <v>38</v>
      </c>
      <c r="B66" s="148">
        <v>175</v>
      </c>
      <c r="C66" s="148">
        <v>90111501</v>
      </c>
      <c r="D66" s="148">
        <v>10502</v>
      </c>
      <c r="E66" s="149" t="s">
        <v>34</v>
      </c>
      <c r="F66" s="148">
        <v>266</v>
      </c>
      <c r="G66" s="148" t="s">
        <v>20</v>
      </c>
      <c r="H66" s="295">
        <v>12000000</v>
      </c>
      <c r="I66" s="150" t="s">
        <v>19</v>
      </c>
      <c r="J66" s="148" t="s">
        <v>364</v>
      </c>
      <c r="K66" s="50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</row>
    <row r="67" spans="1:23" x14ac:dyDescent="0.25">
      <c r="A67" s="30">
        <f t="shared" si="1"/>
        <v>39</v>
      </c>
      <c r="B67" s="148">
        <v>175</v>
      </c>
      <c r="C67" s="148">
        <v>90111501</v>
      </c>
      <c r="D67" s="148">
        <v>10502</v>
      </c>
      <c r="E67" s="149" t="s">
        <v>35</v>
      </c>
      <c r="F67" s="148">
        <v>204</v>
      </c>
      <c r="G67" s="148" t="s">
        <v>20</v>
      </c>
      <c r="H67" s="295">
        <v>12000000</v>
      </c>
      <c r="I67" s="150" t="s">
        <v>19</v>
      </c>
      <c r="J67" s="148" t="s">
        <v>336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</row>
    <row r="68" spans="1:23" x14ac:dyDescent="0.25">
      <c r="A68" s="30">
        <f t="shared" si="1"/>
        <v>40</v>
      </c>
      <c r="B68" s="148">
        <v>175</v>
      </c>
      <c r="C68" s="148">
        <v>90111501</v>
      </c>
      <c r="D68" s="148">
        <v>10502</v>
      </c>
      <c r="E68" s="149" t="s">
        <v>35</v>
      </c>
      <c r="F68" s="148">
        <v>52</v>
      </c>
      <c r="G68" s="148" t="s">
        <v>20</v>
      </c>
      <c r="H68" s="295">
        <v>8000000</v>
      </c>
      <c r="I68" s="150" t="s">
        <v>19</v>
      </c>
      <c r="J68" s="148" t="s">
        <v>338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</row>
    <row r="69" spans="1:23" x14ac:dyDescent="0.25">
      <c r="A69" s="30">
        <f t="shared" si="1"/>
        <v>41</v>
      </c>
      <c r="B69" s="148">
        <v>175</v>
      </c>
      <c r="C69" s="148">
        <v>90111501</v>
      </c>
      <c r="D69" s="148">
        <v>10502</v>
      </c>
      <c r="E69" s="149" t="s">
        <v>35</v>
      </c>
      <c r="F69" s="148">
        <v>52</v>
      </c>
      <c r="G69" s="148" t="s">
        <v>20</v>
      </c>
      <c r="H69" s="295">
        <v>8000000</v>
      </c>
      <c r="I69" s="150" t="s">
        <v>19</v>
      </c>
      <c r="J69" s="148" t="s">
        <v>340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</row>
    <row r="70" spans="1:23" s="128" customFormat="1" x14ac:dyDescent="0.25">
      <c r="A70" s="30">
        <f t="shared" si="1"/>
        <v>42</v>
      </c>
      <c r="B70" s="148">
        <v>175</v>
      </c>
      <c r="C70" s="148">
        <v>90111501</v>
      </c>
      <c r="D70" s="148">
        <v>10502</v>
      </c>
      <c r="E70" s="149" t="s">
        <v>36</v>
      </c>
      <c r="F70" s="148">
        <v>1</v>
      </c>
      <c r="G70" s="148" t="s">
        <v>20</v>
      </c>
      <c r="H70" s="295">
        <v>4000000</v>
      </c>
      <c r="I70" s="150" t="s">
        <v>19</v>
      </c>
      <c r="J70" s="148" t="s">
        <v>364</v>
      </c>
      <c r="K70" s="37"/>
    </row>
    <row r="71" spans="1:23" s="128" customFormat="1" x14ac:dyDescent="0.25">
      <c r="A71" s="30">
        <f t="shared" si="1"/>
        <v>43</v>
      </c>
      <c r="B71" s="148">
        <v>175</v>
      </c>
      <c r="C71" s="148">
        <v>90111501</v>
      </c>
      <c r="D71" s="148">
        <v>10502</v>
      </c>
      <c r="E71" s="149" t="s">
        <v>36</v>
      </c>
      <c r="F71" s="148">
        <v>1</v>
      </c>
      <c r="G71" s="148" t="s">
        <v>20</v>
      </c>
      <c r="H71" s="295">
        <v>4000000</v>
      </c>
      <c r="I71" s="150" t="s">
        <v>19</v>
      </c>
      <c r="J71" s="148" t="s">
        <v>336</v>
      </c>
      <c r="K71" s="37"/>
    </row>
    <row r="72" spans="1:23" s="128" customFormat="1" x14ac:dyDescent="0.25">
      <c r="A72" s="30">
        <f t="shared" si="1"/>
        <v>44</v>
      </c>
      <c r="B72" s="148">
        <v>175</v>
      </c>
      <c r="C72" s="148">
        <v>90111501</v>
      </c>
      <c r="D72" s="148">
        <v>10502</v>
      </c>
      <c r="E72" s="149" t="s">
        <v>36</v>
      </c>
      <c r="F72" s="148">
        <v>1</v>
      </c>
      <c r="G72" s="148" t="s">
        <v>20</v>
      </c>
      <c r="H72" s="295">
        <v>4000000</v>
      </c>
      <c r="I72" s="150" t="s">
        <v>19</v>
      </c>
      <c r="J72" s="148" t="s">
        <v>338</v>
      </c>
      <c r="K72" s="37"/>
    </row>
    <row r="73" spans="1:23" s="128" customFormat="1" x14ac:dyDescent="0.25">
      <c r="A73" s="30">
        <f t="shared" si="1"/>
        <v>45</v>
      </c>
      <c r="B73" s="148">
        <v>175</v>
      </c>
      <c r="C73" s="148">
        <v>90111501</v>
      </c>
      <c r="D73" s="148">
        <v>10502</v>
      </c>
      <c r="E73" s="149" t="s">
        <v>36</v>
      </c>
      <c r="F73" s="148">
        <v>1</v>
      </c>
      <c r="G73" s="148" t="s">
        <v>20</v>
      </c>
      <c r="H73" s="295">
        <v>2589951</v>
      </c>
      <c r="I73" s="150" t="s">
        <v>19</v>
      </c>
      <c r="J73" s="148" t="s">
        <v>340</v>
      </c>
      <c r="K73" s="37"/>
    </row>
    <row r="74" spans="1:23" s="128" customFormat="1" x14ac:dyDescent="0.25">
      <c r="A74" s="30">
        <f t="shared" si="1"/>
        <v>46</v>
      </c>
      <c r="B74" s="148">
        <v>175</v>
      </c>
      <c r="C74" s="148">
        <v>90101501</v>
      </c>
      <c r="D74" s="148">
        <v>10502</v>
      </c>
      <c r="E74" s="149" t="s">
        <v>36</v>
      </c>
      <c r="F74" s="148">
        <v>2191</v>
      </c>
      <c r="G74" s="148" t="s">
        <v>24</v>
      </c>
      <c r="H74" s="295">
        <v>45785791</v>
      </c>
      <c r="I74" s="150" t="s">
        <v>19</v>
      </c>
      <c r="J74" s="148" t="s">
        <v>364</v>
      </c>
      <c r="K74" s="37"/>
    </row>
    <row r="75" spans="1:23" s="128" customFormat="1" x14ac:dyDescent="0.25">
      <c r="A75" s="30">
        <f t="shared" si="1"/>
        <v>47</v>
      </c>
      <c r="B75" s="148">
        <v>175</v>
      </c>
      <c r="C75" s="148">
        <v>90101501</v>
      </c>
      <c r="D75" s="148">
        <v>10502</v>
      </c>
      <c r="E75" s="149" t="s">
        <v>36</v>
      </c>
      <c r="F75" s="148">
        <v>2</v>
      </c>
      <c r="G75" s="148" t="s">
        <v>24</v>
      </c>
      <c r="H75" s="295">
        <f>23000000-12500000</f>
        <v>10500000</v>
      </c>
      <c r="I75" s="150" t="s">
        <v>19</v>
      </c>
      <c r="J75" s="148" t="s">
        <v>336</v>
      </c>
      <c r="K75" s="37"/>
    </row>
    <row r="76" spans="1:23" s="128" customFormat="1" x14ac:dyDescent="0.25">
      <c r="A76" s="30">
        <f t="shared" si="1"/>
        <v>48</v>
      </c>
      <c r="B76" s="148">
        <v>175</v>
      </c>
      <c r="C76" s="148">
        <v>90101501</v>
      </c>
      <c r="D76" s="148">
        <v>10502</v>
      </c>
      <c r="E76" s="149" t="s">
        <v>379</v>
      </c>
      <c r="F76" s="148">
        <v>2</v>
      </c>
      <c r="G76" s="148" t="s">
        <v>20</v>
      </c>
      <c r="H76" s="295">
        <v>23000000</v>
      </c>
      <c r="I76" s="150" t="s">
        <v>19</v>
      </c>
      <c r="J76" s="148" t="s">
        <v>338</v>
      </c>
      <c r="K76" s="37"/>
    </row>
    <row r="77" spans="1:23" s="128" customFormat="1" ht="15.75" thickBot="1" x14ac:dyDescent="0.3">
      <c r="A77" s="30">
        <f t="shared" si="1"/>
        <v>49</v>
      </c>
      <c r="B77" s="148">
        <v>175</v>
      </c>
      <c r="C77" s="148">
        <v>90101501</v>
      </c>
      <c r="D77" s="148">
        <v>10502</v>
      </c>
      <c r="E77" s="149" t="s">
        <v>379</v>
      </c>
      <c r="F77" s="148">
        <v>2</v>
      </c>
      <c r="G77" s="148" t="s">
        <v>20</v>
      </c>
      <c r="H77" s="295">
        <v>23000000</v>
      </c>
      <c r="I77" s="150" t="s">
        <v>19</v>
      </c>
      <c r="J77" s="148" t="s">
        <v>340</v>
      </c>
      <c r="K77" s="37"/>
    </row>
    <row r="78" spans="1:23" s="128" customFormat="1" x14ac:dyDescent="0.25">
      <c r="A78" s="151">
        <f t="shared" si="1"/>
        <v>50</v>
      </c>
      <c r="B78" s="151">
        <v>175</v>
      </c>
      <c r="C78" s="151"/>
      <c r="D78" s="152">
        <v>10701</v>
      </c>
      <c r="E78" s="145" t="s">
        <v>380</v>
      </c>
      <c r="F78" s="151"/>
      <c r="G78" s="151"/>
      <c r="H78" s="294">
        <f>SUM(H79:H79)</f>
        <v>2000000</v>
      </c>
      <c r="I78" s="146" t="s">
        <v>19</v>
      </c>
      <c r="J78" s="151"/>
      <c r="K78" s="147">
        <v>2103862</v>
      </c>
    </row>
    <row r="79" spans="1:23" s="128" customFormat="1" ht="30.75" thickBot="1" x14ac:dyDescent="0.3">
      <c r="A79" s="30">
        <f t="shared" si="1"/>
        <v>51</v>
      </c>
      <c r="B79" s="148">
        <v>175</v>
      </c>
      <c r="C79" s="148">
        <v>90101603</v>
      </c>
      <c r="D79" s="148">
        <v>10701</v>
      </c>
      <c r="E79" s="149" t="s">
        <v>381</v>
      </c>
      <c r="F79" s="148">
        <v>6</v>
      </c>
      <c r="G79" s="148" t="s">
        <v>24</v>
      </c>
      <c r="H79" s="295">
        <v>2000000</v>
      </c>
      <c r="I79" s="150" t="s">
        <v>19</v>
      </c>
      <c r="J79" s="148" t="s">
        <v>336</v>
      </c>
      <c r="K79" s="37"/>
    </row>
    <row r="80" spans="1:23" s="128" customFormat="1" x14ac:dyDescent="0.25">
      <c r="A80" s="151">
        <f t="shared" si="1"/>
        <v>52</v>
      </c>
      <c r="B80" s="151">
        <v>175</v>
      </c>
      <c r="C80" s="151"/>
      <c r="D80" s="152">
        <v>10801</v>
      </c>
      <c r="E80" s="145" t="s">
        <v>37</v>
      </c>
      <c r="F80" s="151"/>
      <c r="G80" s="151"/>
      <c r="H80" s="294">
        <f>SUM(H81:H84)</f>
        <v>207600954</v>
      </c>
      <c r="I80" s="146" t="s">
        <v>19</v>
      </c>
      <c r="J80" s="151"/>
      <c r="K80" s="147">
        <v>221892359</v>
      </c>
    </row>
    <row r="81" spans="1:12" s="128" customFormat="1" x14ac:dyDescent="0.25">
      <c r="A81" s="30">
        <f t="shared" ref="A81:A143" si="2">A80+1</f>
        <v>53</v>
      </c>
      <c r="B81" s="148">
        <v>175</v>
      </c>
      <c r="C81" s="148">
        <v>72101507</v>
      </c>
      <c r="D81" s="148">
        <v>10801</v>
      </c>
      <c r="E81" s="149" t="s">
        <v>37</v>
      </c>
      <c r="F81" s="148">
        <v>4</v>
      </c>
      <c r="G81" s="148" t="s">
        <v>20</v>
      </c>
      <c r="H81" s="295">
        <v>41181685</v>
      </c>
      <c r="I81" s="150" t="s">
        <v>19</v>
      </c>
      <c r="J81" s="148" t="s">
        <v>364</v>
      </c>
      <c r="K81" s="37"/>
    </row>
    <row r="82" spans="1:12" s="128" customFormat="1" x14ac:dyDescent="0.25">
      <c r="A82" s="30">
        <f t="shared" si="2"/>
        <v>54</v>
      </c>
      <c r="B82" s="148">
        <v>175</v>
      </c>
      <c r="C82" s="148">
        <v>72101507</v>
      </c>
      <c r="D82" s="148">
        <v>10801</v>
      </c>
      <c r="E82" s="149" t="s">
        <v>37</v>
      </c>
      <c r="F82" s="148">
        <v>4</v>
      </c>
      <c r="G82" s="148" t="s">
        <v>20</v>
      </c>
      <c r="H82" s="295">
        <v>55473090</v>
      </c>
      <c r="I82" s="150" t="s">
        <v>19</v>
      </c>
      <c r="J82" s="148" t="s">
        <v>336</v>
      </c>
      <c r="K82" s="37"/>
    </row>
    <row r="83" spans="1:12" s="128" customFormat="1" x14ac:dyDescent="0.25">
      <c r="A83" s="30">
        <f t="shared" si="2"/>
        <v>55</v>
      </c>
      <c r="B83" s="148">
        <v>175</v>
      </c>
      <c r="C83" s="148">
        <v>72101507</v>
      </c>
      <c r="D83" s="148">
        <v>10801</v>
      </c>
      <c r="E83" s="149" t="s">
        <v>37</v>
      </c>
      <c r="F83" s="148">
        <v>4</v>
      </c>
      <c r="G83" s="148" t="s">
        <v>20</v>
      </c>
      <c r="H83" s="295">
        <v>55473090</v>
      </c>
      <c r="I83" s="150" t="s">
        <v>19</v>
      </c>
      <c r="J83" s="148" t="s">
        <v>338</v>
      </c>
      <c r="K83" s="37"/>
    </row>
    <row r="84" spans="1:12" s="128" customFormat="1" ht="15.75" thickBot="1" x14ac:dyDescent="0.3">
      <c r="A84" s="30">
        <f t="shared" si="2"/>
        <v>56</v>
      </c>
      <c r="B84" s="148">
        <v>175</v>
      </c>
      <c r="C84" s="148">
        <v>72101507</v>
      </c>
      <c r="D84" s="148">
        <v>10801</v>
      </c>
      <c r="E84" s="149" t="s">
        <v>37</v>
      </c>
      <c r="F84" s="148">
        <v>4</v>
      </c>
      <c r="G84" s="148" t="s">
        <v>20</v>
      </c>
      <c r="H84" s="295">
        <v>55473089</v>
      </c>
      <c r="I84" s="150" t="s">
        <v>19</v>
      </c>
      <c r="J84" s="148" t="s">
        <v>340</v>
      </c>
      <c r="K84" s="37"/>
    </row>
    <row r="85" spans="1:12" s="128" customFormat="1" ht="30" x14ac:dyDescent="0.25">
      <c r="A85" s="151">
        <f t="shared" si="2"/>
        <v>57</v>
      </c>
      <c r="B85" s="151">
        <v>175</v>
      </c>
      <c r="C85" s="151"/>
      <c r="D85" s="152">
        <v>10805</v>
      </c>
      <c r="E85" s="145" t="s">
        <v>38</v>
      </c>
      <c r="F85" s="151"/>
      <c r="G85" s="151"/>
      <c r="H85" s="294">
        <f>SUM(H86:H89)</f>
        <v>132526996</v>
      </c>
      <c r="I85" s="146" t="s">
        <v>19</v>
      </c>
      <c r="J85" s="151"/>
      <c r="K85" s="147">
        <v>140493694</v>
      </c>
    </row>
    <row r="86" spans="1:12" s="128" customFormat="1" ht="30" x14ac:dyDescent="0.25">
      <c r="A86" s="30">
        <f t="shared" si="2"/>
        <v>58</v>
      </c>
      <c r="B86" s="148">
        <v>175</v>
      </c>
      <c r="C86" s="148">
        <v>78181507</v>
      </c>
      <c r="D86" s="148">
        <v>10805</v>
      </c>
      <c r="E86" s="149" t="s">
        <v>382</v>
      </c>
      <c r="F86" s="148">
        <v>29</v>
      </c>
      <c r="G86" s="148" t="s">
        <v>20</v>
      </c>
      <c r="H86" s="295">
        <v>27156726</v>
      </c>
      <c r="I86" s="150" t="s">
        <v>19</v>
      </c>
      <c r="J86" s="148" t="s">
        <v>364</v>
      </c>
      <c r="K86" s="37"/>
    </row>
    <row r="87" spans="1:12" s="128" customFormat="1" ht="30" x14ac:dyDescent="0.25">
      <c r="A87" s="30">
        <f t="shared" si="2"/>
        <v>59</v>
      </c>
      <c r="B87" s="148">
        <v>175</v>
      </c>
      <c r="C87" s="148">
        <v>78181507</v>
      </c>
      <c r="D87" s="148">
        <v>10805</v>
      </c>
      <c r="E87" s="149" t="s">
        <v>382</v>
      </c>
      <c r="F87" s="148">
        <v>27</v>
      </c>
      <c r="G87" s="148" t="s">
        <v>20</v>
      </c>
      <c r="H87" s="295">
        <v>35123424</v>
      </c>
      <c r="I87" s="150" t="s">
        <v>19</v>
      </c>
      <c r="J87" s="148" t="s">
        <v>336</v>
      </c>
      <c r="K87" s="37"/>
    </row>
    <row r="88" spans="1:12" s="128" customFormat="1" ht="30" x14ac:dyDescent="0.25">
      <c r="A88" s="30">
        <f t="shared" si="2"/>
        <v>60</v>
      </c>
      <c r="B88" s="148">
        <v>175</v>
      </c>
      <c r="C88" s="148">
        <v>78181507</v>
      </c>
      <c r="D88" s="148">
        <v>10805</v>
      </c>
      <c r="E88" s="149" t="s">
        <v>382</v>
      </c>
      <c r="F88" s="148">
        <v>5</v>
      </c>
      <c r="G88" s="148" t="s">
        <v>20</v>
      </c>
      <c r="H88" s="295">
        <v>35123424</v>
      </c>
      <c r="I88" s="150" t="s">
        <v>19</v>
      </c>
      <c r="J88" s="148" t="s">
        <v>338</v>
      </c>
      <c r="K88" s="37"/>
    </row>
    <row r="89" spans="1:12" s="128" customFormat="1" ht="30.75" thickBot="1" x14ac:dyDescent="0.3">
      <c r="A89" s="30">
        <f t="shared" si="2"/>
        <v>61</v>
      </c>
      <c r="B89" s="148">
        <v>175</v>
      </c>
      <c r="C89" s="148">
        <v>78181507</v>
      </c>
      <c r="D89" s="148">
        <v>10805</v>
      </c>
      <c r="E89" s="149" t="s">
        <v>382</v>
      </c>
      <c r="F89" s="148">
        <v>3</v>
      </c>
      <c r="G89" s="148" t="s">
        <v>20</v>
      </c>
      <c r="H89" s="295">
        <v>35123422</v>
      </c>
      <c r="I89" s="150" t="s">
        <v>19</v>
      </c>
      <c r="J89" s="148" t="s">
        <v>340</v>
      </c>
      <c r="K89" s="37"/>
    </row>
    <row r="90" spans="1:12" s="128" customFormat="1" ht="30" x14ac:dyDescent="0.25">
      <c r="A90" s="151">
        <f t="shared" si="2"/>
        <v>62</v>
      </c>
      <c r="B90" s="151">
        <v>175</v>
      </c>
      <c r="C90" s="151"/>
      <c r="D90" s="152">
        <v>10807</v>
      </c>
      <c r="E90" s="145" t="s">
        <v>39</v>
      </c>
      <c r="F90" s="151"/>
      <c r="G90" s="151"/>
      <c r="H90" s="294">
        <f>SUM(H91:H95)</f>
        <v>7978984</v>
      </c>
      <c r="I90" s="146" t="s">
        <v>19</v>
      </c>
      <c r="J90" s="151"/>
      <c r="K90" s="147">
        <v>5253006</v>
      </c>
    </row>
    <row r="91" spans="1:12" s="128" customFormat="1" ht="30" x14ac:dyDescent="0.25">
      <c r="A91" s="30">
        <f t="shared" si="2"/>
        <v>63</v>
      </c>
      <c r="B91" s="148">
        <v>175</v>
      </c>
      <c r="C91" s="148">
        <v>72101511</v>
      </c>
      <c r="D91" s="148">
        <v>10807</v>
      </c>
      <c r="E91" s="149" t="s">
        <v>40</v>
      </c>
      <c r="F91" s="148">
        <v>5</v>
      </c>
      <c r="G91" s="148" t="s">
        <v>20</v>
      </c>
      <c r="H91" s="295">
        <f>1250000+2425000</f>
        <v>3675000</v>
      </c>
      <c r="I91" s="150" t="s">
        <v>19</v>
      </c>
      <c r="J91" s="148" t="s">
        <v>364</v>
      </c>
      <c r="K91" s="37"/>
    </row>
    <row r="92" spans="1:12" s="128" customFormat="1" ht="30" x14ac:dyDescent="0.25">
      <c r="A92" s="30">
        <f t="shared" si="2"/>
        <v>64</v>
      </c>
      <c r="B92" s="148">
        <v>175</v>
      </c>
      <c r="C92" s="148">
        <v>72101511</v>
      </c>
      <c r="D92" s="148">
        <v>10807</v>
      </c>
      <c r="E92" s="149" t="s">
        <v>40</v>
      </c>
      <c r="F92" s="148">
        <v>5</v>
      </c>
      <c r="G92" s="148" t="s">
        <v>20</v>
      </c>
      <c r="H92" s="295">
        <v>1550978</v>
      </c>
      <c r="I92" s="150" t="s">
        <v>19</v>
      </c>
      <c r="J92" s="148" t="s">
        <v>336</v>
      </c>
      <c r="K92" s="37"/>
    </row>
    <row r="93" spans="1:12" s="128" customFormat="1" ht="30" x14ac:dyDescent="0.25">
      <c r="A93" s="30">
        <f t="shared" si="2"/>
        <v>65</v>
      </c>
      <c r="B93" s="148">
        <v>175</v>
      </c>
      <c r="C93" s="148">
        <v>72101511</v>
      </c>
      <c r="D93" s="148">
        <v>10807</v>
      </c>
      <c r="E93" s="149" t="s">
        <v>40</v>
      </c>
      <c r="F93" s="148">
        <v>5</v>
      </c>
      <c r="G93" s="148" t="s">
        <v>20</v>
      </c>
      <c r="H93" s="295">
        <v>1250000</v>
      </c>
      <c r="I93" s="150" t="s">
        <v>19</v>
      </c>
      <c r="J93" s="148" t="s">
        <v>338</v>
      </c>
      <c r="K93" s="37"/>
    </row>
    <row r="94" spans="1:12" s="128" customFormat="1" ht="30" x14ac:dyDescent="0.25">
      <c r="A94" s="30">
        <f t="shared" si="2"/>
        <v>66</v>
      </c>
      <c r="B94" s="148">
        <v>175</v>
      </c>
      <c r="C94" s="148">
        <v>72101511</v>
      </c>
      <c r="D94" s="148">
        <v>10807</v>
      </c>
      <c r="E94" s="149" t="s">
        <v>40</v>
      </c>
      <c r="F94" s="148">
        <v>5</v>
      </c>
      <c r="G94" s="148" t="s">
        <v>20</v>
      </c>
      <c r="H94" s="295">
        <v>1250000</v>
      </c>
      <c r="I94" s="150" t="s">
        <v>19</v>
      </c>
      <c r="J94" s="148" t="s">
        <v>340</v>
      </c>
      <c r="K94" s="37"/>
    </row>
    <row r="95" spans="1:12" s="128" customFormat="1" ht="15.75" thickBot="1" x14ac:dyDescent="0.3">
      <c r="A95" s="30">
        <f t="shared" si="2"/>
        <v>67</v>
      </c>
      <c r="B95" s="148">
        <v>175</v>
      </c>
      <c r="C95" s="148">
        <v>72101505</v>
      </c>
      <c r="D95" s="148">
        <v>10807</v>
      </c>
      <c r="E95" s="154" t="s">
        <v>383</v>
      </c>
      <c r="F95" s="33">
        <v>5</v>
      </c>
      <c r="G95" s="148" t="s">
        <v>24</v>
      </c>
      <c r="H95" s="295">
        <v>253006</v>
      </c>
      <c r="I95" s="150" t="s">
        <v>19</v>
      </c>
      <c r="J95" s="148" t="s">
        <v>336</v>
      </c>
      <c r="K95" s="37"/>
    </row>
    <row r="96" spans="1:12" s="128" customFormat="1" ht="14.25" customHeight="1" x14ac:dyDescent="0.25">
      <c r="A96" s="151">
        <f t="shared" si="2"/>
        <v>68</v>
      </c>
      <c r="B96" s="151">
        <v>175</v>
      </c>
      <c r="C96" s="151"/>
      <c r="D96" s="152">
        <v>19999</v>
      </c>
      <c r="E96" s="145" t="s">
        <v>329</v>
      </c>
      <c r="F96" s="151"/>
      <c r="G96" s="151"/>
      <c r="H96" s="294">
        <v>193750</v>
      </c>
      <c r="I96" s="146" t="s">
        <v>19</v>
      </c>
      <c r="J96" s="151"/>
      <c r="K96" s="147">
        <v>75000</v>
      </c>
      <c r="L96" s="311">
        <f>SUM(H96+H90+H85+H80+H78+H65+H63+H53+H31+H28+H14)</f>
        <v>1083504940</v>
      </c>
    </row>
    <row r="97" spans="1:11" s="128" customFormat="1" hidden="1" x14ac:dyDescent="0.25">
      <c r="A97" s="30">
        <f t="shared" si="2"/>
        <v>69</v>
      </c>
      <c r="B97" s="148">
        <v>169</v>
      </c>
      <c r="C97" s="148"/>
      <c r="D97" s="148">
        <v>19999</v>
      </c>
      <c r="E97" s="149" t="s">
        <v>329</v>
      </c>
      <c r="F97" s="148"/>
      <c r="G97" s="148"/>
      <c r="H97" s="295">
        <v>285780</v>
      </c>
      <c r="I97" s="150" t="s">
        <v>19</v>
      </c>
      <c r="J97" s="148"/>
      <c r="K97" s="37"/>
    </row>
    <row r="98" spans="1:11" s="128" customFormat="1" x14ac:dyDescent="0.25">
      <c r="A98" s="30">
        <f>A97+1</f>
        <v>70</v>
      </c>
      <c r="B98" s="148">
        <v>175</v>
      </c>
      <c r="C98" s="148">
        <v>5000006</v>
      </c>
      <c r="D98" s="148">
        <v>19999</v>
      </c>
      <c r="E98" s="149" t="s">
        <v>251</v>
      </c>
      <c r="F98" s="148">
        <v>1</v>
      </c>
      <c r="G98" s="148" t="s">
        <v>20</v>
      </c>
      <c r="H98" s="295">
        <v>193750</v>
      </c>
      <c r="I98" s="150"/>
      <c r="J98" s="148" t="s">
        <v>248</v>
      </c>
      <c r="K98" s="37"/>
    </row>
    <row r="99" spans="1:11" s="128" customFormat="1" ht="15.75" thickBot="1" x14ac:dyDescent="0.3">
      <c r="A99" s="30"/>
      <c r="B99" s="148"/>
      <c r="C99" s="148"/>
      <c r="D99" s="148"/>
      <c r="E99" s="158"/>
      <c r="F99" s="148"/>
      <c r="G99" s="148"/>
      <c r="H99" s="295"/>
      <c r="I99" s="150"/>
      <c r="J99" s="148"/>
      <c r="K99" s="37"/>
    </row>
    <row r="100" spans="1:11" s="128" customFormat="1" x14ac:dyDescent="0.25">
      <c r="A100" s="151">
        <f t="shared" si="2"/>
        <v>1</v>
      </c>
      <c r="B100" s="151">
        <v>175</v>
      </c>
      <c r="C100" s="151"/>
      <c r="D100" s="152">
        <v>20101</v>
      </c>
      <c r="E100" s="145" t="s">
        <v>42</v>
      </c>
      <c r="F100" s="151"/>
      <c r="G100" s="151"/>
      <c r="H100" s="294">
        <f>SUM(H101:H108)</f>
        <v>160452480</v>
      </c>
      <c r="I100" s="146" t="s">
        <v>19</v>
      </c>
      <c r="J100" s="151"/>
      <c r="K100" s="147">
        <v>158000000</v>
      </c>
    </row>
    <row r="101" spans="1:11" s="128" customFormat="1" x14ac:dyDescent="0.25">
      <c r="A101" s="30">
        <f t="shared" si="2"/>
        <v>2</v>
      </c>
      <c r="B101" s="148">
        <v>175</v>
      </c>
      <c r="C101" s="148">
        <v>15101505</v>
      </c>
      <c r="D101" s="148">
        <v>20101</v>
      </c>
      <c r="E101" s="149" t="s">
        <v>43</v>
      </c>
      <c r="F101" s="148">
        <v>46643</v>
      </c>
      <c r="G101" s="148" t="s">
        <v>384</v>
      </c>
      <c r="H101" s="295">
        <f>25500000-3600000</f>
        <v>21900000</v>
      </c>
      <c r="I101" s="150" t="s">
        <v>19</v>
      </c>
      <c r="J101" s="148" t="s">
        <v>364</v>
      </c>
      <c r="K101" s="37"/>
    </row>
    <row r="102" spans="1:11" s="128" customFormat="1" x14ac:dyDescent="0.25">
      <c r="A102" s="30">
        <f t="shared" si="2"/>
        <v>3</v>
      </c>
      <c r="B102" s="148">
        <v>175</v>
      </c>
      <c r="C102" s="148">
        <v>15101505</v>
      </c>
      <c r="D102" s="148">
        <v>20101</v>
      </c>
      <c r="E102" s="149" t="s">
        <v>43</v>
      </c>
      <c r="F102" s="148">
        <v>24325</v>
      </c>
      <c r="G102" s="148" t="s">
        <v>384</v>
      </c>
      <c r="H102" s="295">
        <v>25500000</v>
      </c>
      <c r="I102" s="150" t="s">
        <v>19</v>
      </c>
      <c r="J102" s="148" t="s">
        <v>336</v>
      </c>
      <c r="K102" s="37"/>
    </row>
    <row r="103" spans="1:11" s="128" customFormat="1" x14ac:dyDescent="0.25">
      <c r="A103" s="30">
        <f t="shared" si="2"/>
        <v>4</v>
      </c>
      <c r="B103" s="148">
        <v>175</v>
      </c>
      <c r="C103" s="148">
        <v>15101505</v>
      </c>
      <c r="D103" s="148">
        <v>20101</v>
      </c>
      <c r="E103" s="149" t="s">
        <v>43</v>
      </c>
      <c r="F103" s="148">
        <v>24325</v>
      </c>
      <c r="G103" s="148" t="s">
        <v>384</v>
      </c>
      <c r="H103" s="295">
        <v>25500000</v>
      </c>
      <c r="I103" s="150" t="s">
        <v>19</v>
      </c>
      <c r="J103" s="148" t="s">
        <v>338</v>
      </c>
      <c r="K103" s="37"/>
    </row>
    <row r="104" spans="1:11" s="128" customFormat="1" x14ac:dyDescent="0.25">
      <c r="A104" s="30">
        <f t="shared" si="2"/>
        <v>5</v>
      </c>
      <c r="B104" s="148">
        <v>175</v>
      </c>
      <c r="C104" s="148">
        <v>15101505</v>
      </c>
      <c r="D104" s="148">
        <v>20101</v>
      </c>
      <c r="E104" s="149" t="s">
        <v>43</v>
      </c>
      <c r="F104" s="148">
        <v>24325</v>
      </c>
      <c r="G104" s="148" t="s">
        <v>384</v>
      </c>
      <c r="H104" s="295">
        <v>25500000</v>
      </c>
      <c r="I104" s="150" t="s">
        <v>19</v>
      </c>
      <c r="J104" s="148" t="s">
        <v>340</v>
      </c>
      <c r="K104" s="37"/>
    </row>
    <row r="105" spans="1:11" s="128" customFormat="1" x14ac:dyDescent="0.25">
      <c r="A105" s="30">
        <f t="shared" si="2"/>
        <v>6</v>
      </c>
      <c r="B105" s="148">
        <v>175</v>
      </c>
      <c r="C105" s="148">
        <v>15101506</v>
      </c>
      <c r="D105" s="148">
        <v>20101</v>
      </c>
      <c r="E105" s="149" t="s">
        <v>44</v>
      </c>
      <c r="F105" s="148">
        <v>15156</v>
      </c>
      <c r="G105" s="148" t="s">
        <v>384</v>
      </c>
      <c r="H105" s="295">
        <v>20052480</v>
      </c>
      <c r="I105" s="150" t="s">
        <v>19</v>
      </c>
      <c r="J105" s="148" t="s">
        <v>364</v>
      </c>
      <c r="K105" s="37"/>
    </row>
    <row r="106" spans="1:11" s="128" customFormat="1" x14ac:dyDescent="0.25">
      <c r="A106" s="30">
        <f t="shared" si="2"/>
        <v>7</v>
      </c>
      <c r="B106" s="148">
        <v>175</v>
      </c>
      <c r="C106" s="148">
        <v>15101506</v>
      </c>
      <c r="D106" s="148">
        <v>20101</v>
      </c>
      <c r="E106" s="149" t="s">
        <v>44</v>
      </c>
      <c r="F106" s="148">
        <v>9302</v>
      </c>
      <c r="G106" s="148" t="s">
        <v>384</v>
      </c>
      <c r="H106" s="295">
        <v>14000000</v>
      </c>
      <c r="I106" s="150" t="s">
        <v>19</v>
      </c>
      <c r="J106" s="148" t="s">
        <v>336</v>
      </c>
      <c r="K106" s="37"/>
    </row>
    <row r="107" spans="1:11" s="128" customFormat="1" x14ac:dyDescent="0.25">
      <c r="A107" s="30">
        <f t="shared" si="2"/>
        <v>8</v>
      </c>
      <c r="B107" s="148">
        <v>175</v>
      </c>
      <c r="C107" s="148">
        <v>15101506</v>
      </c>
      <c r="D107" s="148">
        <v>20101</v>
      </c>
      <c r="E107" s="149" t="s">
        <v>44</v>
      </c>
      <c r="F107" s="148">
        <v>9302</v>
      </c>
      <c r="G107" s="148" t="s">
        <v>384</v>
      </c>
      <c r="H107" s="295">
        <v>14000000</v>
      </c>
      <c r="I107" s="150" t="s">
        <v>19</v>
      </c>
      <c r="J107" s="148" t="s">
        <v>338</v>
      </c>
      <c r="K107" s="37"/>
    </row>
    <row r="108" spans="1:11" s="128" customFormat="1" ht="15.75" thickBot="1" x14ac:dyDescent="0.3">
      <c r="A108" s="30">
        <f t="shared" si="2"/>
        <v>9</v>
      </c>
      <c r="B108" s="148">
        <v>175</v>
      </c>
      <c r="C108" s="148">
        <v>15101506</v>
      </c>
      <c r="D108" s="148">
        <v>20101</v>
      </c>
      <c r="E108" s="149" t="s">
        <v>44</v>
      </c>
      <c r="F108" s="148">
        <v>9302</v>
      </c>
      <c r="G108" s="148" t="s">
        <v>384</v>
      </c>
      <c r="H108" s="295">
        <v>14000000</v>
      </c>
      <c r="I108" s="150" t="s">
        <v>19</v>
      </c>
      <c r="J108" s="148" t="s">
        <v>340</v>
      </c>
      <c r="K108" s="37"/>
    </row>
    <row r="109" spans="1:11" s="128" customFormat="1" ht="30" x14ac:dyDescent="0.25">
      <c r="A109" s="152">
        <f t="shared" si="2"/>
        <v>10</v>
      </c>
      <c r="B109" s="152">
        <v>175</v>
      </c>
      <c r="C109" s="152"/>
      <c r="D109" s="152">
        <v>20102</v>
      </c>
      <c r="E109" s="145" t="s">
        <v>45</v>
      </c>
      <c r="F109" s="152"/>
      <c r="G109" s="152"/>
      <c r="H109" s="294">
        <f>SUM(H110:H137)</f>
        <v>1411830</v>
      </c>
      <c r="I109" s="146" t="s">
        <v>19</v>
      </c>
      <c r="J109" s="152"/>
      <c r="K109" s="147">
        <v>1558573</v>
      </c>
    </row>
    <row r="110" spans="1:11" s="128" customFormat="1" ht="30" x14ac:dyDescent="0.25">
      <c r="A110" s="30">
        <f t="shared" si="2"/>
        <v>11</v>
      </c>
      <c r="B110" s="148">
        <v>175</v>
      </c>
      <c r="C110" s="148">
        <v>12352104</v>
      </c>
      <c r="D110" s="148">
        <v>20102</v>
      </c>
      <c r="E110" s="149" t="s">
        <v>45</v>
      </c>
      <c r="F110" s="148">
        <v>1</v>
      </c>
      <c r="G110" s="148" t="s">
        <v>24</v>
      </c>
      <c r="H110" s="295">
        <v>100000</v>
      </c>
      <c r="I110" s="150" t="s">
        <v>19</v>
      </c>
      <c r="J110" s="148" t="s">
        <v>336</v>
      </c>
      <c r="K110" s="37"/>
    </row>
    <row r="111" spans="1:11" s="128" customFormat="1" x14ac:dyDescent="0.25">
      <c r="A111" s="30">
        <f t="shared" si="2"/>
        <v>12</v>
      </c>
      <c r="B111" s="148">
        <v>175</v>
      </c>
      <c r="C111" s="148">
        <v>51473016</v>
      </c>
      <c r="D111" s="148">
        <v>20102</v>
      </c>
      <c r="E111" s="149" t="s">
        <v>109</v>
      </c>
      <c r="F111" s="148">
        <v>12</v>
      </c>
      <c r="G111" s="148" t="s">
        <v>24</v>
      </c>
      <c r="H111" s="295">
        <v>1136830</v>
      </c>
      <c r="I111" s="150" t="s">
        <v>19</v>
      </c>
      <c r="J111" s="148" t="s">
        <v>338</v>
      </c>
      <c r="K111" s="37"/>
    </row>
    <row r="112" spans="1:11" s="128" customFormat="1" x14ac:dyDescent="0.25">
      <c r="A112" s="30">
        <f t="shared" si="2"/>
        <v>13</v>
      </c>
      <c r="B112" s="148">
        <v>175</v>
      </c>
      <c r="C112" s="148">
        <v>51282301</v>
      </c>
      <c r="D112" s="148">
        <v>20102</v>
      </c>
      <c r="E112" s="159" t="s">
        <v>118</v>
      </c>
      <c r="F112" s="148">
        <v>10</v>
      </c>
      <c r="G112" s="148" t="s">
        <v>385</v>
      </c>
      <c r="H112" s="296">
        <v>3000</v>
      </c>
      <c r="I112" s="150" t="s">
        <v>19</v>
      </c>
      <c r="J112" s="148" t="s">
        <v>338</v>
      </c>
      <c r="K112" s="37"/>
    </row>
    <row r="113" spans="1:11" s="128" customFormat="1" x14ac:dyDescent="0.25">
      <c r="A113" s="30">
        <f t="shared" si="2"/>
        <v>14</v>
      </c>
      <c r="B113" s="148">
        <v>175</v>
      </c>
      <c r="C113" s="148">
        <v>51284119</v>
      </c>
      <c r="D113" s="148">
        <v>20102</v>
      </c>
      <c r="E113" s="159" t="s">
        <v>119</v>
      </c>
      <c r="F113" s="148">
        <v>10</v>
      </c>
      <c r="G113" s="148" t="s">
        <v>385</v>
      </c>
      <c r="H113" s="296">
        <v>3000</v>
      </c>
      <c r="I113" s="150" t="s">
        <v>19</v>
      </c>
      <c r="J113" s="148" t="s">
        <v>338</v>
      </c>
      <c r="K113" s="37"/>
    </row>
    <row r="114" spans="1:11" s="128" customFormat="1" x14ac:dyDescent="0.25">
      <c r="A114" s="30">
        <f t="shared" si="2"/>
        <v>15</v>
      </c>
      <c r="B114" s="148">
        <v>175</v>
      </c>
      <c r="C114" s="148">
        <v>51171840</v>
      </c>
      <c r="D114" s="148">
        <v>20102</v>
      </c>
      <c r="E114" s="159" t="s">
        <v>386</v>
      </c>
      <c r="F114" s="148">
        <v>20</v>
      </c>
      <c r="G114" s="148" t="s">
        <v>385</v>
      </c>
      <c r="H114" s="296">
        <v>3000</v>
      </c>
      <c r="I114" s="150" t="s">
        <v>19</v>
      </c>
      <c r="J114" s="148" t="s">
        <v>338</v>
      </c>
      <c r="K114" s="37"/>
    </row>
    <row r="115" spans="1:11" s="128" customFormat="1" x14ac:dyDescent="0.25">
      <c r="A115" s="30">
        <f t="shared" si="2"/>
        <v>16</v>
      </c>
      <c r="B115" s="148">
        <v>175</v>
      </c>
      <c r="C115" s="148">
        <v>51162701</v>
      </c>
      <c r="D115" s="148">
        <v>20102</v>
      </c>
      <c r="E115" s="159" t="s">
        <v>120</v>
      </c>
      <c r="F115" s="148">
        <v>10</v>
      </c>
      <c r="G115" s="148" t="s">
        <v>385</v>
      </c>
      <c r="H115" s="296">
        <v>3000</v>
      </c>
      <c r="I115" s="150" t="s">
        <v>19</v>
      </c>
      <c r="J115" s="148" t="s">
        <v>338</v>
      </c>
      <c r="K115" s="37"/>
    </row>
    <row r="116" spans="1:11" s="128" customFormat="1" x14ac:dyDescent="0.25">
      <c r="A116" s="30">
        <f t="shared" si="2"/>
        <v>17</v>
      </c>
      <c r="B116" s="148">
        <v>175</v>
      </c>
      <c r="C116" s="148">
        <v>51385805</v>
      </c>
      <c r="D116" s="148">
        <v>20102</v>
      </c>
      <c r="E116" s="159" t="s">
        <v>387</v>
      </c>
      <c r="F116" s="148">
        <v>40</v>
      </c>
      <c r="G116" s="148" t="s">
        <v>385</v>
      </c>
      <c r="H116" s="296">
        <v>3000</v>
      </c>
      <c r="I116" s="150" t="s">
        <v>19</v>
      </c>
      <c r="J116" s="148" t="s">
        <v>338</v>
      </c>
      <c r="K116" s="37"/>
    </row>
    <row r="117" spans="1:11" x14ac:dyDescent="0.25">
      <c r="A117" s="30">
        <f t="shared" si="2"/>
        <v>18</v>
      </c>
      <c r="B117" s="148">
        <v>175</v>
      </c>
      <c r="C117" s="148">
        <v>51282912</v>
      </c>
      <c r="D117" s="148">
        <v>20102</v>
      </c>
      <c r="E117" s="159" t="s">
        <v>121</v>
      </c>
      <c r="F117" s="148">
        <v>10</v>
      </c>
      <c r="G117" s="148" t="s">
        <v>385</v>
      </c>
      <c r="H117" s="296">
        <v>3000</v>
      </c>
      <c r="I117" s="150" t="s">
        <v>19</v>
      </c>
      <c r="J117" s="148" t="s">
        <v>338</v>
      </c>
    </row>
    <row r="118" spans="1:11" x14ac:dyDescent="0.25">
      <c r="A118" s="30">
        <f t="shared" si="2"/>
        <v>19</v>
      </c>
      <c r="B118" s="148">
        <v>175</v>
      </c>
      <c r="C118" s="148">
        <v>51313101</v>
      </c>
      <c r="D118" s="148">
        <v>20102</v>
      </c>
      <c r="E118" s="159" t="s">
        <v>388</v>
      </c>
      <c r="F118" s="148">
        <v>8</v>
      </c>
      <c r="G118" s="148" t="s">
        <v>385</v>
      </c>
      <c r="H118" s="296">
        <v>3000</v>
      </c>
      <c r="I118" s="150" t="s">
        <v>19</v>
      </c>
      <c r="J118" s="148" t="s">
        <v>338</v>
      </c>
    </row>
    <row r="119" spans="1:11" x14ac:dyDescent="0.25">
      <c r="A119" s="30">
        <f t="shared" si="2"/>
        <v>20</v>
      </c>
      <c r="B119" s="148">
        <v>175</v>
      </c>
      <c r="C119" s="148">
        <v>51314306</v>
      </c>
      <c r="D119" s="148">
        <v>20102</v>
      </c>
      <c r="E119" s="159" t="s">
        <v>122</v>
      </c>
      <c r="F119" s="148">
        <v>10</v>
      </c>
      <c r="G119" s="148" t="s">
        <v>385</v>
      </c>
      <c r="H119" s="296">
        <v>3000</v>
      </c>
      <c r="I119" s="150" t="s">
        <v>19</v>
      </c>
      <c r="J119" s="148" t="s">
        <v>338</v>
      </c>
    </row>
    <row r="120" spans="1:11" x14ac:dyDescent="0.25">
      <c r="A120" s="30">
        <f t="shared" si="2"/>
        <v>21</v>
      </c>
      <c r="B120" s="148">
        <v>175</v>
      </c>
      <c r="C120" s="148">
        <v>51162305</v>
      </c>
      <c r="D120" s="148">
        <v>20102</v>
      </c>
      <c r="E120" s="159" t="s">
        <v>123</v>
      </c>
      <c r="F120" s="148">
        <v>6</v>
      </c>
      <c r="G120" s="148" t="s">
        <v>385</v>
      </c>
      <c r="H120" s="296">
        <v>3000</v>
      </c>
      <c r="I120" s="150" t="s">
        <v>19</v>
      </c>
      <c r="J120" s="148" t="s">
        <v>338</v>
      </c>
    </row>
    <row r="121" spans="1:11" x14ac:dyDescent="0.25">
      <c r="A121" s="30">
        <f t="shared" si="2"/>
        <v>22</v>
      </c>
      <c r="B121" s="148">
        <v>175</v>
      </c>
      <c r="C121" s="148">
        <v>51171840</v>
      </c>
      <c r="D121" s="148">
        <v>20102</v>
      </c>
      <c r="E121" s="159" t="s">
        <v>124</v>
      </c>
      <c r="F121" s="148">
        <v>10</v>
      </c>
      <c r="G121" s="148" t="s">
        <v>385</v>
      </c>
      <c r="H121" s="296">
        <v>3000</v>
      </c>
      <c r="I121" s="150" t="s">
        <v>19</v>
      </c>
      <c r="J121" s="148" t="s">
        <v>338</v>
      </c>
    </row>
    <row r="122" spans="1:11" x14ac:dyDescent="0.25">
      <c r="A122" s="30">
        <f t="shared" si="2"/>
        <v>23</v>
      </c>
      <c r="B122" s="148">
        <v>175</v>
      </c>
      <c r="C122" s="148">
        <v>51171808</v>
      </c>
      <c r="D122" s="148">
        <v>20102</v>
      </c>
      <c r="E122" s="159" t="s">
        <v>125</v>
      </c>
      <c r="F122" s="148">
        <v>5</v>
      </c>
      <c r="G122" s="148" t="s">
        <v>385</v>
      </c>
      <c r="H122" s="296">
        <v>3000</v>
      </c>
      <c r="I122" s="150" t="s">
        <v>19</v>
      </c>
      <c r="J122" s="148" t="s">
        <v>338</v>
      </c>
    </row>
    <row r="123" spans="1:11" x14ac:dyDescent="0.25">
      <c r="A123" s="30">
        <f t="shared" si="2"/>
        <v>24</v>
      </c>
      <c r="B123" s="148">
        <v>175</v>
      </c>
      <c r="C123" s="148">
        <v>51171704</v>
      </c>
      <c r="D123" s="148">
        <v>20102</v>
      </c>
      <c r="E123" s="159" t="s">
        <v>389</v>
      </c>
      <c r="F123" s="148">
        <v>10</v>
      </c>
      <c r="G123" s="148" t="s">
        <v>385</v>
      </c>
      <c r="H123" s="296">
        <v>3000</v>
      </c>
      <c r="I123" s="150" t="s">
        <v>19</v>
      </c>
      <c r="J123" s="148" t="s">
        <v>338</v>
      </c>
    </row>
    <row r="124" spans="1:11" x14ac:dyDescent="0.25">
      <c r="A124" s="30">
        <f t="shared" si="2"/>
        <v>25</v>
      </c>
      <c r="B124" s="148">
        <v>175</v>
      </c>
      <c r="C124" s="148">
        <v>50501801</v>
      </c>
      <c r="D124" s="148">
        <v>20102</v>
      </c>
      <c r="E124" s="159" t="s">
        <v>390</v>
      </c>
      <c r="F124" s="148">
        <v>10</v>
      </c>
      <c r="G124" s="148" t="s">
        <v>385</v>
      </c>
      <c r="H124" s="296">
        <v>3000</v>
      </c>
      <c r="I124" s="150" t="s">
        <v>19</v>
      </c>
      <c r="J124" s="148" t="s">
        <v>338</v>
      </c>
    </row>
    <row r="125" spans="1:11" x14ac:dyDescent="0.25">
      <c r="A125" s="30">
        <f t="shared" si="2"/>
        <v>26</v>
      </c>
      <c r="B125" s="148">
        <v>175</v>
      </c>
      <c r="C125" s="148">
        <v>51171911</v>
      </c>
      <c r="D125" s="148">
        <v>20102</v>
      </c>
      <c r="E125" s="159" t="s">
        <v>126</v>
      </c>
      <c r="F125" s="148">
        <v>25</v>
      </c>
      <c r="G125" s="148" t="s">
        <v>385</v>
      </c>
      <c r="H125" s="296">
        <v>3000</v>
      </c>
      <c r="I125" s="150" t="s">
        <v>19</v>
      </c>
      <c r="J125" s="148" t="s">
        <v>338</v>
      </c>
    </row>
    <row r="126" spans="1:11" x14ac:dyDescent="0.25">
      <c r="A126" s="30">
        <f t="shared" si="2"/>
        <v>27</v>
      </c>
      <c r="B126" s="148">
        <v>175</v>
      </c>
      <c r="C126" s="148">
        <v>51151912</v>
      </c>
      <c r="D126" s="148">
        <v>20102</v>
      </c>
      <c r="E126" s="159" t="s">
        <v>127</v>
      </c>
      <c r="F126" s="148">
        <v>20</v>
      </c>
      <c r="G126" s="148" t="s">
        <v>385</v>
      </c>
      <c r="H126" s="296">
        <v>3000</v>
      </c>
      <c r="I126" s="150" t="s">
        <v>19</v>
      </c>
      <c r="J126" s="148" t="s">
        <v>338</v>
      </c>
    </row>
    <row r="127" spans="1:11" x14ac:dyDescent="0.25">
      <c r="A127" s="30">
        <f t="shared" si="2"/>
        <v>28</v>
      </c>
      <c r="B127" s="148">
        <v>175</v>
      </c>
      <c r="C127" s="148">
        <v>51192457</v>
      </c>
      <c r="D127" s="148">
        <v>20102</v>
      </c>
      <c r="E127" s="159" t="s">
        <v>128</v>
      </c>
      <c r="F127" s="148">
        <v>500</v>
      </c>
      <c r="G127" s="148" t="s">
        <v>385</v>
      </c>
      <c r="H127" s="296">
        <v>3000</v>
      </c>
      <c r="I127" s="150" t="s">
        <v>19</v>
      </c>
      <c r="J127" s="148" t="s">
        <v>338</v>
      </c>
    </row>
    <row r="128" spans="1:11" x14ac:dyDescent="0.25">
      <c r="A128" s="30">
        <f t="shared" si="2"/>
        <v>29</v>
      </c>
      <c r="B128" s="148">
        <v>175</v>
      </c>
      <c r="C128" s="148">
        <v>51383315</v>
      </c>
      <c r="D128" s="148">
        <v>20102</v>
      </c>
      <c r="E128" s="159" t="s">
        <v>129</v>
      </c>
      <c r="F128" s="148">
        <v>50</v>
      </c>
      <c r="G128" s="148" t="s">
        <v>385</v>
      </c>
      <c r="H128" s="296">
        <v>3000</v>
      </c>
      <c r="I128" s="150" t="s">
        <v>19</v>
      </c>
      <c r="J128" s="148" t="s">
        <v>338</v>
      </c>
    </row>
    <row r="129" spans="1:11" x14ac:dyDescent="0.25">
      <c r="A129" s="30">
        <f t="shared" si="2"/>
        <v>30</v>
      </c>
      <c r="B129" s="148">
        <v>175</v>
      </c>
      <c r="C129" s="148">
        <v>51142404</v>
      </c>
      <c r="D129" s="148">
        <v>20102</v>
      </c>
      <c r="E129" s="159" t="s">
        <v>130</v>
      </c>
      <c r="F129" s="148">
        <v>4</v>
      </c>
      <c r="G129" s="148" t="s">
        <v>385</v>
      </c>
      <c r="H129" s="296">
        <v>3000</v>
      </c>
      <c r="I129" s="150" t="s">
        <v>19</v>
      </c>
      <c r="J129" s="148" t="s">
        <v>338</v>
      </c>
    </row>
    <row r="130" spans="1:11" x14ac:dyDescent="0.25">
      <c r="A130" s="30">
        <f t="shared" si="2"/>
        <v>31</v>
      </c>
      <c r="B130" s="148">
        <v>175</v>
      </c>
      <c r="C130" s="148">
        <v>50501509</v>
      </c>
      <c r="D130" s="148">
        <v>20102</v>
      </c>
      <c r="E130" s="159" t="s">
        <v>131</v>
      </c>
      <c r="F130" s="148">
        <v>30</v>
      </c>
      <c r="G130" s="148" t="s">
        <v>385</v>
      </c>
      <c r="H130" s="296">
        <v>3000</v>
      </c>
      <c r="I130" s="150" t="s">
        <v>19</v>
      </c>
      <c r="J130" s="148" t="s">
        <v>338</v>
      </c>
    </row>
    <row r="131" spans="1:11" x14ac:dyDescent="0.25">
      <c r="A131" s="30">
        <f t="shared" si="2"/>
        <v>32</v>
      </c>
      <c r="B131" s="148">
        <v>175</v>
      </c>
      <c r="C131" s="148">
        <v>51191602</v>
      </c>
      <c r="D131" s="148">
        <v>20102</v>
      </c>
      <c r="E131" s="159" t="s">
        <v>132</v>
      </c>
      <c r="F131" s="148">
        <v>30</v>
      </c>
      <c r="G131" s="148" t="s">
        <v>133</v>
      </c>
      <c r="H131" s="296">
        <v>3000</v>
      </c>
      <c r="I131" s="150" t="s">
        <v>19</v>
      </c>
      <c r="J131" s="148" t="s">
        <v>338</v>
      </c>
    </row>
    <row r="132" spans="1:11" x14ac:dyDescent="0.25">
      <c r="A132" s="30">
        <f t="shared" si="2"/>
        <v>33</v>
      </c>
      <c r="B132" s="148">
        <v>175</v>
      </c>
      <c r="C132" s="148">
        <v>51384601</v>
      </c>
      <c r="D132" s="148">
        <v>20102</v>
      </c>
      <c r="E132" s="159" t="s">
        <v>134</v>
      </c>
      <c r="F132" s="148">
        <v>6</v>
      </c>
      <c r="G132" s="148" t="s">
        <v>385</v>
      </c>
      <c r="H132" s="296">
        <v>3000</v>
      </c>
      <c r="I132" s="150" t="s">
        <v>19</v>
      </c>
      <c r="J132" s="148" t="s">
        <v>338</v>
      </c>
    </row>
    <row r="133" spans="1:11" s="128" customFormat="1" x14ac:dyDescent="0.25">
      <c r="A133" s="30">
        <f t="shared" si="2"/>
        <v>34</v>
      </c>
      <c r="B133" s="148">
        <v>175</v>
      </c>
      <c r="C133" s="148">
        <v>51151656</v>
      </c>
      <c r="D133" s="148">
        <v>20102</v>
      </c>
      <c r="E133" s="159" t="s">
        <v>391</v>
      </c>
      <c r="F133" s="148">
        <v>6</v>
      </c>
      <c r="G133" s="148" t="s">
        <v>385</v>
      </c>
      <c r="H133" s="296">
        <v>3000</v>
      </c>
      <c r="I133" s="150" t="s">
        <v>19</v>
      </c>
      <c r="J133" s="148" t="s">
        <v>338</v>
      </c>
      <c r="K133" s="37"/>
    </row>
    <row r="134" spans="1:11" s="128" customFormat="1" x14ac:dyDescent="0.25">
      <c r="A134" s="30">
        <f t="shared" si="2"/>
        <v>35</v>
      </c>
      <c r="B134" s="148">
        <v>175</v>
      </c>
      <c r="C134" s="148">
        <v>51171504</v>
      </c>
      <c r="D134" s="148">
        <v>20102</v>
      </c>
      <c r="E134" s="159" t="s">
        <v>135</v>
      </c>
      <c r="F134" s="148">
        <v>25</v>
      </c>
      <c r="G134" s="148" t="s">
        <v>385</v>
      </c>
      <c r="H134" s="296">
        <v>3000</v>
      </c>
      <c r="I134" s="150" t="s">
        <v>19</v>
      </c>
      <c r="J134" s="148" t="s">
        <v>338</v>
      </c>
      <c r="K134" s="37"/>
    </row>
    <row r="135" spans="1:11" s="128" customFormat="1" x14ac:dyDescent="0.25">
      <c r="A135" s="30">
        <f t="shared" si="2"/>
        <v>36</v>
      </c>
      <c r="B135" s="148">
        <v>175</v>
      </c>
      <c r="C135" s="148">
        <v>51171709</v>
      </c>
      <c r="D135" s="148">
        <v>20102</v>
      </c>
      <c r="E135" s="159" t="s">
        <v>136</v>
      </c>
      <c r="F135" s="148">
        <v>6</v>
      </c>
      <c r="G135" s="148" t="s">
        <v>385</v>
      </c>
      <c r="H135" s="296">
        <v>3000</v>
      </c>
      <c r="I135" s="150" t="s">
        <v>19</v>
      </c>
      <c r="J135" s="148" t="s">
        <v>338</v>
      </c>
      <c r="K135" s="37"/>
    </row>
    <row r="136" spans="1:11" s="128" customFormat="1" x14ac:dyDescent="0.25">
      <c r="A136" s="30">
        <f t="shared" si="2"/>
        <v>37</v>
      </c>
      <c r="B136" s="148">
        <v>175</v>
      </c>
      <c r="C136" s="148">
        <v>51401799</v>
      </c>
      <c r="D136" s="148">
        <v>20102</v>
      </c>
      <c r="E136" s="159" t="s">
        <v>137</v>
      </c>
      <c r="F136" s="148">
        <v>6</v>
      </c>
      <c r="G136" s="148" t="s">
        <v>385</v>
      </c>
      <c r="H136" s="296">
        <v>3000</v>
      </c>
      <c r="I136" s="150" t="s">
        <v>19</v>
      </c>
      <c r="J136" s="148" t="s">
        <v>338</v>
      </c>
      <c r="K136" s="37"/>
    </row>
    <row r="137" spans="1:11" s="128" customFormat="1" ht="30.75" thickBot="1" x14ac:dyDescent="0.3">
      <c r="A137" s="30">
        <f t="shared" si="2"/>
        <v>38</v>
      </c>
      <c r="B137" s="148">
        <v>175</v>
      </c>
      <c r="C137" s="148">
        <v>12352104</v>
      </c>
      <c r="D137" s="148">
        <v>20102</v>
      </c>
      <c r="E137" s="149" t="s">
        <v>45</v>
      </c>
      <c r="F137" s="148">
        <v>1</v>
      </c>
      <c r="G137" s="148" t="s">
        <v>24</v>
      </c>
      <c r="H137" s="295">
        <v>100000</v>
      </c>
      <c r="I137" s="150" t="s">
        <v>19</v>
      </c>
      <c r="J137" s="148" t="s">
        <v>340</v>
      </c>
      <c r="K137" s="37"/>
    </row>
    <row r="138" spans="1:11" s="128" customFormat="1" x14ac:dyDescent="0.25">
      <c r="A138" s="152">
        <f t="shared" si="2"/>
        <v>39</v>
      </c>
      <c r="B138" s="152">
        <v>175</v>
      </c>
      <c r="C138" s="152"/>
      <c r="D138" s="152">
        <v>20104</v>
      </c>
      <c r="E138" s="145" t="s">
        <v>46</v>
      </c>
      <c r="F138" s="152"/>
      <c r="G138" s="152"/>
      <c r="H138" s="294">
        <f>SUM(H139:H146)</f>
        <v>3286877</v>
      </c>
      <c r="I138" s="146" t="s">
        <v>19</v>
      </c>
      <c r="J138" s="152"/>
      <c r="K138" s="147">
        <v>4378105</v>
      </c>
    </row>
    <row r="139" spans="1:11" s="128" customFormat="1" x14ac:dyDescent="0.25">
      <c r="A139" s="30">
        <f t="shared" si="2"/>
        <v>40</v>
      </c>
      <c r="B139" s="148">
        <v>175</v>
      </c>
      <c r="C139" s="148">
        <v>92202632</v>
      </c>
      <c r="D139" s="148">
        <v>20104</v>
      </c>
      <c r="E139" s="149" t="s">
        <v>392</v>
      </c>
      <c r="F139" s="148">
        <v>2</v>
      </c>
      <c r="G139" s="148" t="s">
        <v>24</v>
      </c>
      <c r="H139" s="295">
        <v>15000</v>
      </c>
      <c r="I139" s="150" t="s">
        <v>19</v>
      </c>
      <c r="J139" s="148" t="s">
        <v>340</v>
      </c>
      <c r="K139" s="37"/>
    </row>
    <row r="140" spans="1:11" s="128" customFormat="1" x14ac:dyDescent="0.25">
      <c r="A140" s="30">
        <f t="shared" si="2"/>
        <v>41</v>
      </c>
      <c r="B140" s="148">
        <v>175</v>
      </c>
      <c r="C140" s="148">
        <v>92202644</v>
      </c>
      <c r="D140" s="148">
        <v>20104</v>
      </c>
      <c r="E140" s="149" t="s">
        <v>393</v>
      </c>
      <c r="F140" s="148">
        <v>7</v>
      </c>
      <c r="G140" s="148" t="s">
        <v>24</v>
      </c>
      <c r="H140" s="295">
        <v>30000</v>
      </c>
      <c r="I140" s="150" t="s">
        <v>19</v>
      </c>
      <c r="J140" s="148" t="s">
        <v>340</v>
      </c>
      <c r="K140" s="37"/>
    </row>
    <row r="141" spans="1:11" s="128" customFormat="1" x14ac:dyDescent="0.25">
      <c r="A141" s="30">
        <f t="shared" si="2"/>
        <v>42</v>
      </c>
      <c r="B141" s="148">
        <v>175</v>
      </c>
      <c r="C141" s="148">
        <v>92202634</v>
      </c>
      <c r="D141" s="148">
        <v>20104</v>
      </c>
      <c r="E141" s="149" t="s">
        <v>394</v>
      </c>
      <c r="F141" s="148">
        <v>8</v>
      </c>
      <c r="G141" s="148" t="s">
        <v>24</v>
      </c>
      <c r="H141" s="295">
        <v>70000</v>
      </c>
      <c r="I141" s="150" t="s">
        <v>19</v>
      </c>
      <c r="J141" s="148" t="s">
        <v>340</v>
      </c>
      <c r="K141" s="37"/>
    </row>
    <row r="142" spans="1:11" s="128" customFormat="1" x14ac:dyDescent="0.25">
      <c r="A142" s="30">
        <f t="shared" si="2"/>
        <v>43</v>
      </c>
      <c r="B142" s="148">
        <v>175</v>
      </c>
      <c r="C142" s="148">
        <v>92202636</v>
      </c>
      <c r="D142" s="148">
        <v>20104</v>
      </c>
      <c r="E142" s="149" t="s">
        <v>395</v>
      </c>
      <c r="F142" s="148">
        <v>7</v>
      </c>
      <c r="G142" s="148" t="s">
        <v>24</v>
      </c>
      <c r="H142" s="295">
        <v>75000</v>
      </c>
      <c r="I142" s="150" t="s">
        <v>19</v>
      </c>
      <c r="J142" s="148" t="s">
        <v>340</v>
      </c>
      <c r="K142" s="37"/>
    </row>
    <row r="143" spans="1:11" s="128" customFormat="1" x14ac:dyDescent="0.25">
      <c r="A143" s="30">
        <f t="shared" si="2"/>
        <v>44</v>
      </c>
      <c r="B143" s="148">
        <v>175</v>
      </c>
      <c r="C143" s="148">
        <v>44103103</v>
      </c>
      <c r="D143" s="148">
        <v>20104</v>
      </c>
      <c r="E143" s="149" t="s">
        <v>47</v>
      </c>
      <c r="F143" s="148">
        <v>139</v>
      </c>
      <c r="G143" s="148" t="s">
        <v>24</v>
      </c>
      <c r="H143" s="295">
        <f>1500000-1215214</f>
        <v>284786</v>
      </c>
      <c r="I143" s="150" t="s">
        <v>19</v>
      </c>
      <c r="J143" s="148" t="s">
        <v>364</v>
      </c>
      <c r="K143" s="37"/>
    </row>
    <row r="144" spans="1:11" s="128" customFormat="1" x14ac:dyDescent="0.25">
      <c r="A144" s="30">
        <f t="shared" ref="A144:A207" si="3">A143+1</f>
        <v>45</v>
      </c>
      <c r="B144" s="148">
        <v>175</v>
      </c>
      <c r="C144" s="148">
        <v>44103103</v>
      </c>
      <c r="D144" s="148">
        <v>20104</v>
      </c>
      <c r="E144" s="149" t="s">
        <v>47</v>
      </c>
      <c r="F144" s="148">
        <v>169</v>
      </c>
      <c r="G144" s="148" t="s">
        <v>24</v>
      </c>
      <c r="H144" s="295">
        <v>500000</v>
      </c>
      <c r="I144" s="150" t="s">
        <v>19</v>
      </c>
      <c r="J144" s="148" t="s">
        <v>336</v>
      </c>
      <c r="K144" s="37"/>
    </row>
    <row r="145" spans="1:14" s="128" customFormat="1" x14ac:dyDescent="0.25">
      <c r="A145" s="30">
        <f t="shared" si="3"/>
        <v>46</v>
      </c>
      <c r="B145" s="148">
        <v>175</v>
      </c>
      <c r="C145" s="148">
        <v>12171703</v>
      </c>
      <c r="D145" s="148">
        <v>20104</v>
      </c>
      <c r="E145" s="149" t="s">
        <v>48</v>
      </c>
      <c r="F145" s="148">
        <v>110</v>
      </c>
      <c r="G145" s="148" t="s">
        <v>24</v>
      </c>
      <c r="H145" s="295">
        <v>700337</v>
      </c>
      <c r="I145" s="150" t="s">
        <v>19</v>
      </c>
      <c r="J145" s="148" t="s">
        <v>336</v>
      </c>
      <c r="K145" s="37"/>
    </row>
    <row r="146" spans="1:14" s="128" customFormat="1" ht="15.75" thickBot="1" x14ac:dyDescent="0.3">
      <c r="A146" s="30">
        <f t="shared" si="3"/>
        <v>47</v>
      </c>
      <c r="B146" s="148">
        <v>175</v>
      </c>
      <c r="C146" s="148">
        <v>12171703</v>
      </c>
      <c r="D146" s="148">
        <v>20104</v>
      </c>
      <c r="E146" s="149" t="s">
        <v>48</v>
      </c>
      <c r="F146" s="148">
        <v>40</v>
      </c>
      <c r="G146" s="148" t="s">
        <v>24</v>
      </c>
      <c r="H146" s="295">
        <v>1611754</v>
      </c>
      <c r="I146" s="150" t="s">
        <v>19</v>
      </c>
      <c r="J146" s="148" t="s">
        <v>364</v>
      </c>
      <c r="K146" s="37"/>
    </row>
    <row r="147" spans="1:14" s="128" customFormat="1" x14ac:dyDescent="0.25">
      <c r="A147" s="152">
        <f t="shared" si="3"/>
        <v>48</v>
      </c>
      <c r="B147" s="152">
        <v>175</v>
      </c>
      <c r="C147" s="152"/>
      <c r="D147" s="152">
        <v>20203</v>
      </c>
      <c r="E147" s="145" t="s">
        <v>252</v>
      </c>
      <c r="F147" s="152"/>
      <c r="G147" s="152"/>
      <c r="H147" s="294">
        <f>SUM(H148:H151)</f>
        <v>1120021</v>
      </c>
      <c r="I147" s="146" t="s">
        <v>19</v>
      </c>
      <c r="J147" s="152"/>
      <c r="K147" s="147">
        <v>1315876</v>
      </c>
    </row>
    <row r="148" spans="1:14" s="128" customFormat="1" x14ac:dyDescent="0.25">
      <c r="A148" s="30">
        <f t="shared" si="3"/>
        <v>49</v>
      </c>
      <c r="B148" s="148">
        <v>175</v>
      </c>
      <c r="C148" s="148">
        <v>80141701</v>
      </c>
      <c r="D148" s="148">
        <v>20203</v>
      </c>
      <c r="E148" s="149" t="s">
        <v>396</v>
      </c>
      <c r="F148" s="148">
        <v>8</v>
      </c>
      <c r="G148" s="148" t="s">
        <v>20</v>
      </c>
      <c r="H148" s="295">
        <v>133114</v>
      </c>
      <c r="I148" s="150" t="s">
        <v>19</v>
      </c>
      <c r="J148" s="148" t="s">
        <v>364</v>
      </c>
      <c r="K148" s="37"/>
    </row>
    <row r="149" spans="1:14" s="128" customFormat="1" x14ac:dyDescent="0.25">
      <c r="A149" s="30">
        <f t="shared" si="3"/>
        <v>50</v>
      </c>
      <c r="B149" s="148">
        <v>175</v>
      </c>
      <c r="C149" s="148">
        <v>80141701</v>
      </c>
      <c r="D149" s="148">
        <v>20203</v>
      </c>
      <c r="E149" s="149" t="s">
        <v>396</v>
      </c>
      <c r="F149" s="148">
        <v>5</v>
      </c>
      <c r="G149" s="148" t="s">
        <v>20</v>
      </c>
      <c r="H149" s="295">
        <v>328969</v>
      </c>
      <c r="I149" s="150" t="s">
        <v>19</v>
      </c>
      <c r="J149" s="148" t="s">
        <v>336</v>
      </c>
      <c r="K149" s="37"/>
    </row>
    <row r="150" spans="1:14" s="128" customFormat="1" x14ac:dyDescent="0.25">
      <c r="A150" s="30">
        <f t="shared" si="3"/>
        <v>51</v>
      </c>
      <c r="B150" s="148">
        <v>175</v>
      </c>
      <c r="C150" s="148">
        <v>80141701</v>
      </c>
      <c r="D150" s="148">
        <v>20203</v>
      </c>
      <c r="E150" s="149" t="s">
        <v>396</v>
      </c>
      <c r="F150" s="148">
        <v>3</v>
      </c>
      <c r="G150" s="148" t="s">
        <v>20</v>
      </c>
      <c r="H150" s="295">
        <v>328969</v>
      </c>
      <c r="I150" s="150" t="s">
        <v>19</v>
      </c>
      <c r="J150" s="148" t="s">
        <v>338</v>
      </c>
      <c r="K150" s="37"/>
    </row>
    <row r="151" spans="1:14" s="128" customFormat="1" ht="15.75" thickBot="1" x14ac:dyDescent="0.3">
      <c r="A151" s="30">
        <f t="shared" si="3"/>
        <v>52</v>
      </c>
      <c r="B151" s="148">
        <v>175</v>
      </c>
      <c r="C151" s="148">
        <v>80141701</v>
      </c>
      <c r="D151" s="148">
        <v>20203</v>
      </c>
      <c r="E151" s="149" t="s">
        <v>396</v>
      </c>
      <c r="F151" s="148">
        <v>3</v>
      </c>
      <c r="G151" s="148" t="s">
        <v>20</v>
      </c>
      <c r="H151" s="295">
        <v>328969</v>
      </c>
      <c r="I151" s="150" t="s">
        <v>19</v>
      </c>
      <c r="J151" s="148" t="s">
        <v>340</v>
      </c>
      <c r="K151" s="37"/>
    </row>
    <row r="152" spans="1:14" s="128" customFormat="1" x14ac:dyDescent="0.25">
      <c r="A152" s="152">
        <f t="shared" si="3"/>
        <v>53</v>
      </c>
      <c r="B152" s="152">
        <v>175</v>
      </c>
      <c r="C152" s="152"/>
      <c r="D152" s="152">
        <v>20301</v>
      </c>
      <c r="E152" s="145" t="s">
        <v>397</v>
      </c>
      <c r="F152" s="152"/>
      <c r="G152" s="152"/>
      <c r="H152" s="294">
        <f>SUM(H153)</f>
        <v>0</v>
      </c>
      <c r="I152" s="146" t="s">
        <v>19</v>
      </c>
      <c r="J152" s="152"/>
      <c r="K152" s="147">
        <v>100000</v>
      </c>
    </row>
    <row r="153" spans="1:14" s="128" customFormat="1" ht="15.75" thickBot="1" x14ac:dyDescent="0.3">
      <c r="A153" s="30">
        <f t="shared" si="3"/>
        <v>54</v>
      </c>
      <c r="B153" s="148">
        <v>175</v>
      </c>
      <c r="C153" s="148"/>
      <c r="D153" s="148">
        <v>20301</v>
      </c>
      <c r="E153" s="149" t="s">
        <v>398</v>
      </c>
      <c r="F153" s="148"/>
      <c r="G153" s="148"/>
      <c r="H153" s="295">
        <v>0</v>
      </c>
      <c r="I153" s="160" t="s">
        <v>19</v>
      </c>
      <c r="J153" s="148"/>
      <c r="K153" s="37"/>
    </row>
    <row r="154" spans="1:14" s="128" customFormat="1" ht="30" x14ac:dyDescent="0.25">
      <c r="A154" s="152">
        <f t="shared" si="3"/>
        <v>55</v>
      </c>
      <c r="B154" s="152">
        <v>175</v>
      </c>
      <c r="C154" s="152"/>
      <c r="D154" s="152">
        <v>20304</v>
      </c>
      <c r="E154" s="145" t="s">
        <v>49</v>
      </c>
      <c r="F154" s="152"/>
      <c r="G154" s="152"/>
      <c r="H154" s="294">
        <f>SUM(H155:H159)</f>
        <v>51779</v>
      </c>
      <c r="I154" s="146" t="s">
        <v>19</v>
      </c>
      <c r="J154" s="152"/>
      <c r="K154" s="147">
        <v>191259</v>
      </c>
    </row>
    <row r="155" spans="1:14" s="128" customFormat="1" ht="30" x14ac:dyDescent="0.25">
      <c r="A155" s="30">
        <f t="shared" si="3"/>
        <v>56</v>
      </c>
      <c r="B155" s="148">
        <v>175</v>
      </c>
      <c r="C155" s="148">
        <v>39111544</v>
      </c>
      <c r="D155" s="148">
        <v>20304</v>
      </c>
      <c r="E155" s="149" t="s">
        <v>50</v>
      </c>
      <c r="F155" s="148">
        <v>2</v>
      </c>
      <c r="G155" s="148" t="s">
        <v>24</v>
      </c>
      <c r="H155" s="295">
        <v>15000</v>
      </c>
      <c r="I155" s="150" t="s">
        <v>19</v>
      </c>
      <c r="J155" s="148" t="s">
        <v>364</v>
      </c>
      <c r="K155" s="37"/>
    </row>
    <row r="156" spans="1:14" s="128" customFormat="1" x14ac:dyDescent="0.25">
      <c r="A156" s="30">
        <f t="shared" si="3"/>
        <v>57</v>
      </c>
      <c r="B156" s="148">
        <v>175</v>
      </c>
      <c r="C156" s="148">
        <v>39101612</v>
      </c>
      <c r="D156" s="148">
        <v>20304</v>
      </c>
      <c r="E156" s="149" t="s">
        <v>399</v>
      </c>
      <c r="F156" s="148">
        <v>2</v>
      </c>
      <c r="G156" s="148" t="s">
        <v>24</v>
      </c>
      <c r="H156" s="295">
        <v>21779</v>
      </c>
      <c r="I156" s="150" t="s">
        <v>19</v>
      </c>
      <c r="J156" s="148" t="s">
        <v>339</v>
      </c>
      <c r="K156" s="37"/>
      <c r="N156" s="312"/>
    </row>
    <row r="157" spans="1:14" s="128" customFormat="1" x14ac:dyDescent="0.25">
      <c r="A157" s="30">
        <f t="shared" si="3"/>
        <v>58</v>
      </c>
      <c r="B157" s="148">
        <v>175</v>
      </c>
      <c r="C157" s="148">
        <v>39121031</v>
      </c>
      <c r="D157" s="148">
        <v>20304</v>
      </c>
      <c r="E157" s="149" t="s">
        <v>51</v>
      </c>
      <c r="F157" s="148">
        <v>3</v>
      </c>
      <c r="G157" s="148" t="s">
        <v>24</v>
      </c>
      <c r="H157" s="295">
        <v>5000</v>
      </c>
      <c r="I157" s="150" t="s">
        <v>19</v>
      </c>
      <c r="J157" s="148" t="s">
        <v>364</v>
      </c>
      <c r="K157" s="37"/>
    </row>
    <row r="158" spans="1:14" s="128" customFormat="1" x14ac:dyDescent="0.25">
      <c r="A158" s="30">
        <f t="shared" si="3"/>
        <v>59</v>
      </c>
      <c r="B158" s="148">
        <v>175</v>
      </c>
      <c r="C158" s="148">
        <v>39121440</v>
      </c>
      <c r="D158" s="148">
        <v>20304</v>
      </c>
      <c r="E158" s="149" t="s">
        <v>52</v>
      </c>
      <c r="F158" s="148">
        <v>2</v>
      </c>
      <c r="G158" s="148" t="s">
        <v>24</v>
      </c>
      <c r="H158" s="295">
        <v>5000</v>
      </c>
      <c r="I158" s="150" t="s">
        <v>19</v>
      </c>
      <c r="J158" s="148" t="s">
        <v>336</v>
      </c>
      <c r="K158" s="37"/>
    </row>
    <row r="159" spans="1:14" s="128" customFormat="1" ht="15.75" thickBot="1" x14ac:dyDescent="0.3">
      <c r="A159" s="30">
        <f t="shared" si="3"/>
        <v>60</v>
      </c>
      <c r="B159" s="148">
        <v>175</v>
      </c>
      <c r="C159" s="148">
        <v>39111917</v>
      </c>
      <c r="D159" s="148">
        <v>20304</v>
      </c>
      <c r="E159" s="149" t="s">
        <v>54</v>
      </c>
      <c r="F159" s="148">
        <v>2</v>
      </c>
      <c r="G159" s="148" t="s">
        <v>24</v>
      </c>
      <c r="H159" s="295">
        <v>5000</v>
      </c>
      <c r="I159" s="150" t="s">
        <v>19</v>
      </c>
      <c r="J159" s="148" t="s">
        <v>336</v>
      </c>
      <c r="K159" s="37"/>
    </row>
    <row r="160" spans="1:14" s="128" customFormat="1" ht="30" x14ac:dyDescent="0.25">
      <c r="A160" s="152">
        <f t="shared" si="3"/>
        <v>61</v>
      </c>
      <c r="B160" s="152">
        <v>175</v>
      </c>
      <c r="C160" s="152"/>
      <c r="D160" s="152">
        <v>20306</v>
      </c>
      <c r="E160" s="145" t="s">
        <v>400</v>
      </c>
      <c r="F160" s="152"/>
      <c r="G160" s="152"/>
      <c r="H160" s="294">
        <f>SUM(H161)</f>
        <v>51960</v>
      </c>
      <c r="I160" s="146" t="s">
        <v>19</v>
      </c>
      <c r="J160" s="152"/>
      <c r="K160" s="147">
        <v>50000</v>
      </c>
    </row>
    <row r="161" spans="1:11" s="128" customFormat="1" ht="15.75" thickBot="1" x14ac:dyDescent="0.3">
      <c r="A161" s="30">
        <f t="shared" si="3"/>
        <v>62</v>
      </c>
      <c r="B161" s="148">
        <v>175</v>
      </c>
      <c r="C161" s="148">
        <v>40142008</v>
      </c>
      <c r="D161" s="148">
        <v>20306</v>
      </c>
      <c r="E161" s="149" t="s">
        <v>401</v>
      </c>
      <c r="F161" s="148">
        <v>5</v>
      </c>
      <c r="G161" s="148" t="s">
        <v>24</v>
      </c>
      <c r="H161" s="295">
        <v>51960</v>
      </c>
      <c r="I161" s="150" t="s">
        <v>19</v>
      </c>
      <c r="J161" s="148" t="s">
        <v>336</v>
      </c>
      <c r="K161" s="37"/>
    </row>
    <row r="162" spans="1:11" s="128" customFormat="1" x14ac:dyDescent="0.25">
      <c r="A162" s="151">
        <f t="shared" si="3"/>
        <v>63</v>
      </c>
      <c r="B162" s="151">
        <v>175</v>
      </c>
      <c r="C162" s="151"/>
      <c r="D162" s="152">
        <v>20402</v>
      </c>
      <c r="E162" s="145" t="s">
        <v>56</v>
      </c>
      <c r="F162" s="151"/>
      <c r="G162" s="151"/>
      <c r="H162" s="294">
        <f>SUM(H163:H171)</f>
        <v>16790113</v>
      </c>
      <c r="I162" s="146" t="s">
        <v>19</v>
      </c>
      <c r="J162" s="151"/>
      <c r="K162" s="147">
        <v>17656767</v>
      </c>
    </row>
    <row r="163" spans="1:11" s="128" customFormat="1" ht="30" x14ac:dyDescent="0.25">
      <c r="A163" s="30">
        <f t="shared" si="3"/>
        <v>64</v>
      </c>
      <c r="B163" s="148">
        <v>175</v>
      </c>
      <c r="C163" s="148">
        <v>25172504</v>
      </c>
      <c r="D163" s="148">
        <v>20402</v>
      </c>
      <c r="E163" s="149" t="s">
        <v>57</v>
      </c>
      <c r="F163" s="148">
        <v>340</v>
      </c>
      <c r="G163" s="148" t="s">
        <v>24</v>
      </c>
      <c r="H163" s="295">
        <f>4165767-60000-1500000</f>
        <v>2605767</v>
      </c>
      <c r="I163" s="150" t="s">
        <v>19</v>
      </c>
      <c r="J163" s="148" t="s">
        <v>364</v>
      </c>
      <c r="K163" s="37"/>
    </row>
    <row r="164" spans="1:11" s="128" customFormat="1" ht="30" x14ac:dyDescent="0.25">
      <c r="A164" s="30">
        <f t="shared" si="3"/>
        <v>65</v>
      </c>
      <c r="B164" s="148">
        <v>175</v>
      </c>
      <c r="C164" s="148">
        <v>44103109</v>
      </c>
      <c r="D164" s="148">
        <v>20402</v>
      </c>
      <c r="E164" s="149" t="s">
        <v>402</v>
      </c>
      <c r="F164" s="148">
        <v>2</v>
      </c>
      <c r="G164" s="148" t="s">
        <v>24</v>
      </c>
      <c r="H164" s="295">
        <v>60000</v>
      </c>
      <c r="I164" s="150" t="s">
        <v>19</v>
      </c>
      <c r="J164" s="148" t="s">
        <v>339</v>
      </c>
      <c r="K164" s="37"/>
    </row>
    <row r="165" spans="1:11" s="128" customFormat="1" ht="30" x14ac:dyDescent="0.25">
      <c r="A165" s="30">
        <f t="shared" si="3"/>
        <v>66</v>
      </c>
      <c r="B165" s="148">
        <v>175</v>
      </c>
      <c r="C165" s="148">
        <v>44103103</v>
      </c>
      <c r="D165" s="148">
        <v>20402</v>
      </c>
      <c r="E165" s="149" t="s">
        <v>402</v>
      </c>
      <c r="F165" s="148">
        <v>2</v>
      </c>
      <c r="G165" s="148" t="s">
        <v>24</v>
      </c>
      <c r="H165" s="295">
        <v>60000</v>
      </c>
      <c r="I165" s="150" t="s">
        <v>19</v>
      </c>
      <c r="J165" s="148" t="s">
        <v>338</v>
      </c>
      <c r="K165" s="37"/>
    </row>
    <row r="166" spans="1:11" s="128" customFormat="1" x14ac:dyDescent="0.25">
      <c r="A166" s="30">
        <f t="shared" si="3"/>
        <v>67</v>
      </c>
      <c r="B166" s="148">
        <v>175</v>
      </c>
      <c r="C166" s="148">
        <v>26111703</v>
      </c>
      <c r="D166" s="148">
        <v>20402</v>
      </c>
      <c r="E166" s="149" t="s">
        <v>403</v>
      </c>
      <c r="F166" s="148">
        <v>19</v>
      </c>
      <c r="G166" s="148" t="s">
        <v>24</v>
      </c>
      <c r="H166" s="295">
        <v>1900000</v>
      </c>
      <c r="I166" s="150" t="s">
        <v>19</v>
      </c>
      <c r="J166" s="148" t="s">
        <v>338</v>
      </c>
      <c r="K166" s="37"/>
    </row>
    <row r="167" spans="1:11" s="128" customFormat="1" x14ac:dyDescent="0.25">
      <c r="A167" s="30">
        <f t="shared" si="3"/>
        <v>68</v>
      </c>
      <c r="B167" s="148">
        <v>175</v>
      </c>
      <c r="C167" s="148">
        <v>24101612</v>
      </c>
      <c r="D167" s="148">
        <v>20402</v>
      </c>
      <c r="E167" s="149" t="s">
        <v>404</v>
      </c>
      <c r="F167" s="148">
        <v>31</v>
      </c>
      <c r="G167" s="148" t="s">
        <v>24</v>
      </c>
      <c r="H167" s="295">
        <v>300000</v>
      </c>
      <c r="I167" s="150" t="s">
        <v>19</v>
      </c>
      <c r="J167" s="148" t="s">
        <v>364</v>
      </c>
      <c r="K167" s="37"/>
    </row>
    <row r="168" spans="1:11" s="128" customFormat="1" ht="30" x14ac:dyDescent="0.25">
      <c r="A168" s="30">
        <f t="shared" si="3"/>
        <v>69</v>
      </c>
      <c r="B168" s="148">
        <v>175</v>
      </c>
      <c r="C168" s="148">
        <v>25172504</v>
      </c>
      <c r="D168" s="148">
        <v>20402</v>
      </c>
      <c r="E168" s="149" t="s">
        <v>57</v>
      </c>
      <c r="F168" s="148">
        <v>176</v>
      </c>
      <c r="G168" s="148" t="s">
        <v>24</v>
      </c>
      <c r="H168" s="295">
        <v>7989346</v>
      </c>
      <c r="I168" s="150" t="s">
        <v>19</v>
      </c>
      <c r="J168" s="148" t="s">
        <v>336</v>
      </c>
      <c r="K168" s="37"/>
    </row>
    <row r="169" spans="1:11" s="128" customFormat="1" x14ac:dyDescent="0.25">
      <c r="A169" s="30">
        <f t="shared" si="3"/>
        <v>70</v>
      </c>
      <c r="B169" s="148">
        <v>175</v>
      </c>
      <c r="C169" s="148">
        <v>24101612</v>
      </c>
      <c r="D169" s="148">
        <v>20402</v>
      </c>
      <c r="E169" s="149" t="s">
        <v>404</v>
      </c>
      <c r="F169" s="148">
        <v>5</v>
      </c>
      <c r="G169" s="148" t="s">
        <v>24</v>
      </c>
      <c r="H169" s="295">
        <v>375000</v>
      </c>
      <c r="I169" s="150" t="s">
        <v>19</v>
      </c>
      <c r="J169" s="148" t="s">
        <v>338</v>
      </c>
      <c r="K169" s="37"/>
    </row>
    <row r="170" spans="1:11" s="128" customFormat="1" x14ac:dyDescent="0.25">
      <c r="A170" s="30">
        <f t="shared" si="3"/>
        <v>71</v>
      </c>
      <c r="B170" s="148">
        <v>175</v>
      </c>
      <c r="C170" s="148">
        <v>24101612</v>
      </c>
      <c r="D170" s="148">
        <v>20402</v>
      </c>
      <c r="E170" s="149" t="s">
        <v>404</v>
      </c>
      <c r="F170" s="148">
        <v>5</v>
      </c>
      <c r="G170" s="148" t="s">
        <v>24</v>
      </c>
      <c r="H170" s="295">
        <v>500000</v>
      </c>
      <c r="I170" s="150" t="s">
        <v>19</v>
      </c>
      <c r="J170" s="148" t="s">
        <v>336</v>
      </c>
      <c r="K170" s="37"/>
    </row>
    <row r="171" spans="1:11" s="128" customFormat="1" ht="30.75" thickBot="1" x14ac:dyDescent="0.3">
      <c r="A171" s="30">
        <f t="shared" si="3"/>
        <v>72</v>
      </c>
      <c r="B171" s="148">
        <v>175</v>
      </c>
      <c r="C171" s="148">
        <v>25172504</v>
      </c>
      <c r="D171" s="148">
        <v>20402</v>
      </c>
      <c r="E171" s="149" t="s">
        <v>57</v>
      </c>
      <c r="F171" s="148">
        <v>25</v>
      </c>
      <c r="G171" s="148" t="s">
        <v>24</v>
      </c>
      <c r="H171" s="295">
        <v>3000000</v>
      </c>
      <c r="I171" s="150" t="s">
        <v>19</v>
      </c>
      <c r="J171" s="148" t="s">
        <v>338</v>
      </c>
      <c r="K171" s="37"/>
    </row>
    <row r="172" spans="1:11" s="128" customFormat="1" ht="30" x14ac:dyDescent="0.25">
      <c r="A172" s="151">
        <f>A171+1</f>
        <v>73</v>
      </c>
      <c r="B172" s="151">
        <v>175</v>
      </c>
      <c r="C172" s="151"/>
      <c r="D172" s="152">
        <v>29901</v>
      </c>
      <c r="E172" s="145" t="s">
        <v>58</v>
      </c>
      <c r="F172" s="151"/>
      <c r="G172" s="151"/>
      <c r="H172" s="294">
        <f>SUM(H173:H264)</f>
        <v>2409892</v>
      </c>
      <c r="I172" s="146" t="s">
        <v>19</v>
      </c>
      <c r="J172" s="151"/>
      <c r="K172" s="147">
        <v>2318987</v>
      </c>
    </row>
    <row r="173" spans="1:11" s="128" customFormat="1" x14ac:dyDescent="0.25">
      <c r="A173" s="30">
        <f t="shared" si="3"/>
        <v>74</v>
      </c>
      <c r="B173" s="148">
        <v>175</v>
      </c>
      <c r="C173" s="161">
        <v>43211806</v>
      </c>
      <c r="D173" s="161">
        <v>29901</v>
      </c>
      <c r="E173" s="162" t="s">
        <v>107</v>
      </c>
      <c r="F173" s="161">
        <v>15</v>
      </c>
      <c r="G173" s="161" t="s">
        <v>24</v>
      </c>
      <c r="H173" s="298">
        <v>50000</v>
      </c>
      <c r="I173" s="163" t="s">
        <v>19</v>
      </c>
      <c r="J173" s="161" t="s">
        <v>338</v>
      </c>
      <c r="K173" s="37"/>
    </row>
    <row r="174" spans="1:11" s="128" customFormat="1" x14ac:dyDescent="0.25">
      <c r="A174" s="30">
        <f t="shared" si="3"/>
        <v>75</v>
      </c>
      <c r="B174" s="148">
        <v>175</v>
      </c>
      <c r="C174" s="161">
        <v>44111907</v>
      </c>
      <c r="D174" s="161">
        <v>29901</v>
      </c>
      <c r="E174" s="162" t="s">
        <v>106</v>
      </c>
      <c r="F174" s="161">
        <v>6</v>
      </c>
      <c r="G174" s="161" t="s">
        <v>24</v>
      </c>
      <c r="H174" s="298">
        <v>50000</v>
      </c>
      <c r="I174" s="163" t="s">
        <v>19</v>
      </c>
      <c r="J174" s="161" t="s">
        <v>338</v>
      </c>
      <c r="K174" s="37"/>
    </row>
    <row r="175" spans="1:11" s="128" customFormat="1" x14ac:dyDescent="0.25">
      <c r="A175" s="30">
        <f t="shared" si="3"/>
        <v>76</v>
      </c>
      <c r="B175" s="148">
        <v>175</v>
      </c>
      <c r="C175" s="161">
        <v>43211802</v>
      </c>
      <c r="D175" s="161">
        <v>29901</v>
      </c>
      <c r="E175" s="162" t="s">
        <v>108</v>
      </c>
      <c r="F175" s="161">
        <v>15</v>
      </c>
      <c r="G175" s="161" t="s">
        <v>24</v>
      </c>
      <c r="H175" s="298">
        <v>35628</v>
      </c>
      <c r="I175" s="163" t="s">
        <v>19</v>
      </c>
      <c r="J175" s="161" t="s">
        <v>338</v>
      </c>
      <c r="K175" s="37"/>
    </row>
    <row r="176" spans="1:11" s="128" customFormat="1" ht="45" x14ac:dyDescent="0.25">
      <c r="A176" s="30">
        <f t="shared" si="3"/>
        <v>77</v>
      </c>
      <c r="B176" s="148">
        <v>175</v>
      </c>
      <c r="C176" s="148">
        <v>44121704</v>
      </c>
      <c r="D176" s="148">
        <v>29901</v>
      </c>
      <c r="E176" s="153" t="s">
        <v>59</v>
      </c>
      <c r="F176" s="164">
        <v>12</v>
      </c>
      <c r="G176" s="164" t="s">
        <v>60</v>
      </c>
      <c r="H176" s="295">
        <v>75000</v>
      </c>
      <c r="I176" s="165" t="s">
        <v>19</v>
      </c>
      <c r="J176" s="164" t="s">
        <v>364</v>
      </c>
      <c r="K176" s="37"/>
    </row>
    <row r="177" spans="1:11" s="128" customFormat="1" ht="30" x14ac:dyDescent="0.25">
      <c r="A177" s="30">
        <f t="shared" si="3"/>
        <v>78</v>
      </c>
      <c r="B177" s="148">
        <v>175</v>
      </c>
      <c r="C177" s="148">
        <v>44122118</v>
      </c>
      <c r="D177" s="148">
        <v>29901</v>
      </c>
      <c r="E177" s="153" t="s">
        <v>61</v>
      </c>
      <c r="F177" s="164">
        <v>25</v>
      </c>
      <c r="G177" s="164" t="s">
        <v>60</v>
      </c>
      <c r="H177" s="295">
        <v>25000</v>
      </c>
      <c r="I177" s="165" t="s">
        <v>19</v>
      </c>
      <c r="J177" s="164" t="s">
        <v>364</v>
      </c>
      <c r="K177" s="37"/>
    </row>
    <row r="178" spans="1:11" s="128" customFormat="1" ht="30" x14ac:dyDescent="0.25">
      <c r="A178" s="30">
        <f t="shared" si="3"/>
        <v>79</v>
      </c>
      <c r="B178" s="148">
        <v>175</v>
      </c>
      <c r="C178" s="148">
        <v>44122104</v>
      </c>
      <c r="D178" s="148">
        <v>29901</v>
      </c>
      <c r="E178" s="153" t="s">
        <v>77</v>
      </c>
      <c r="F178" s="164">
        <v>25</v>
      </c>
      <c r="G178" s="164" t="s">
        <v>60</v>
      </c>
      <c r="H178" s="295">
        <v>25000</v>
      </c>
      <c r="I178" s="165" t="s">
        <v>19</v>
      </c>
      <c r="J178" s="164" t="s">
        <v>364</v>
      </c>
      <c r="K178" s="37"/>
    </row>
    <row r="179" spans="1:11" s="128" customFormat="1" x14ac:dyDescent="0.25">
      <c r="A179" s="30">
        <f t="shared" si="3"/>
        <v>80</v>
      </c>
      <c r="B179" s="148">
        <v>175</v>
      </c>
      <c r="C179" s="148">
        <v>41111604</v>
      </c>
      <c r="D179" s="148">
        <v>29901</v>
      </c>
      <c r="E179" s="153" t="s">
        <v>405</v>
      </c>
      <c r="F179" s="164">
        <v>30</v>
      </c>
      <c r="G179" s="164" t="s">
        <v>24</v>
      </c>
      <c r="H179" s="295">
        <v>15000</v>
      </c>
      <c r="I179" s="165" t="s">
        <v>19</v>
      </c>
      <c r="J179" s="164" t="s">
        <v>364</v>
      </c>
      <c r="K179" s="37"/>
    </row>
    <row r="180" spans="1:11" s="128" customFormat="1" x14ac:dyDescent="0.25">
      <c r="A180" s="30">
        <f t="shared" si="3"/>
        <v>81</v>
      </c>
      <c r="B180" s="148">
        <v>175</v>
      </c>
      <c r="C180" s="148">
        <v>43201824</v>
      </c>
      <c r="D180" s="148">
        <v>29901</v>
      </c>
      <c r="E180" s="153" t="s">
        <v>406</v>
      </c>
      <c r="F180" s="164">
        <v>8</v>
      </c>
      <c r="G180" s="164" t="s">
        <v>24</v>
      </c>
      <c r="H180" s="295">
        <v>50905</v>
      </c>
      <c r="I180" s="165" t="s">
        <v>19</v>
      </c>
      <c r="J180" s="164" t="s">
        <v>364</v>
      </c>
      <c r="K180" s="37"/>
    </row>
    <row r="181" spans="1:11" x14ac:dyDescent="0.25">
      <c r="A181" s="30">
        <f t="shared" si="3"/>
        <v>82</v>
      </c>
      <c r="B181" s="148">
        <v>175</v>
      </c>
      <c r="C181" s="148">
        <v>44122104</v>
      </c>
      <c r="D181" s="148">
        <v>29901</v>
      </c>
      <c r="E181" s="153" t="s">
        <v>81</v>
      </c>
      <c r="F181" s="164">
        <v>27</v>
      </c>
      <c r="G181" s="164" t="s">
        <v>60</v>
      </c>
      <c r="H181" s="295">
        <v>10000</v>
      </c>
      <c r="I181" s="165" t="s">
        <v>19</v>
      </c>
      <c r="J181" s="164" t="s">
        <v>364</v>
      </c>
    </row>
    <row r="182" spans="1:11" x14ac:dyDescent="0.25">
      <c r="A182" s="30">
        <f t="shared" si="3"/>
        <v>83</v>
      </c>
      <c r="B182" s="148">
        <v>175</v>
      </c>
      <c r="C182" s="148">
        <v>44122010</v>
      </c>
      <c r="D182" s="148">
        <v>29901</v>
      </c>
      <c r="E182" s="153" t="s">
        <v>407</v>
      </c>
      <c r="F182" s="164">
        <v>10</v>
      </c>
      <c r="G182" s="164" t="s">
        <v>24</v>
      </c>
      <c r="H182" s="295">
        <v>10000</v>
      </c>
      <c r="I182" s="165" t="s">
        <v>19</v>
      </c>
      <c r="J182" s="164" t="s">
        <v>336</v>
      </c>
    </row>
    <row r="183" spans="1:11" x14ac:dyDescent="0.25">
      <c r="A183" s="30">
        <f t="shared" si="3"/>
        <v>84</v>
      </c>
      <c r="B183" s="148">
        <v>175</v>
      </c>
      <c r="C183" s="148">
        <v>44121612</v>
      </c>
      <c r="D183" s="148">
        <v>29901</v>
      </c>
      <c r="E183" s="153" t="s">
        <v>408</v>
      </c>
      <c r="F183" s="164">
        <v>15</v>
      </c>
      <c r="G183" s="164" t="s">
        <v>24</v>
      </c>
      <c r="H183" s="295">
        <v>10000</v>
      </c>
      <c r="I183" s="165" t="s">
        <v>19</v>
      </c>
      <c r="J183" s="164" t="s">
        <v>339</v>
      </c>
    </row>
    <row r="184" spans="1:11" x14ac:dyDescent="0.25">
      <c r="A184" s="30">
        <f t="shared" si="3"/>
        <v>85</v>
      </c>
      <c r="B184" s="148">
        <v>175</v>
      </c>
      <c r="C184" s="148">
        <v>44121904</v>
      </c>
      <c r="D184" s="148">
        <v>29901</v>
      </c>
      <c r="E184" s="153" t="s">
        <v>409</v>
      </c>
      <c r="F184" s="164">
        <v>10</v>
      </c>
      <c r="G184" s="164" t="s">
        <v>24</v>
      </c>
      <c r="H184" s="295">
        <v>10000</v>
      </c>
      <c r="I184" s="165" t="s">
        <v>19</v>
      </c>
      <c r="J184" s="164" t="s">
        <v>339</v>
      </c>
    </row>
    <row r="185" spans="1:11" x14ac:dyDescent="0.25">
      <c r="A185" s="30">
        <f t="shared" si="3"/>
        <v>86</v>
      </c>
      <c r="B185" s="148">
        <v>175</v>
      </c>
      <c r="C185" s="148">
        <v>44121613</v>
      </c>
      <c r="D185" s="148">
        <v>29901</v>
      </c>
      <c r="E185" s="153" t="s">
        <v>62</v>
      </c>
      <c r="F185" s="164">
        <v>20</v>
      </c>
      <c r="G185" s="164" t="s">
        <v>24</v>
      </c>
      <c r="H185" s="295">
        <v>10000</v>
      </c>
      <c r="I185" s="165" t="s">
        <v>19</v>
      </c>
      <c r="J185" s="164" t="s">
        <v>364</v>
      </c>
    </row>
    <row r="186" spans="1:11" x14ac:dyDescent="0.25">
      <c r="A186" s="30">
        <f t="shared" si="3"/>
        <v>87</v>
      </c>
      <c r="B186" s="148">
        <v>175</v>
      </c>
      <c r="C186" s="148">
        <v>44122107</v>
      </c>
      <c r="D186" s="148">
        <v>29901</v>
      </c>
      <c r="E186" s="153" t="s">
        <v>63</v>
      </c>
      <c r="F186" s="164">
        <v>17</v>
      </c>
      <c r="G186" s="164" t="s">
        <v>60</v>
      </c>
      <c r="H186" s="295">
        <v>10000</v>
      </c>
      <c r="I186" s="165" t="s">
        <v>19</v>
      </c>
      <c r="J186" s="164" t="s">
        <v>364</v>
      </c>
    </row>
    <row r="187" spans="1:11" x14ac:dyDescent="0.25">
      <c r="A187" s="30">
        <f t="shared" si="3"/>
        <v>88</v>
      </c>
      <c r="B187" s="148">
        <v>175</v>
      </c>
      <c r="C187" s="148">
        <v>31201512</v>
      </c>
      <c r="D187" s="148">
        <v>29901</v>
      </c>
      <c r="E187" s="153" t="s">
        <v>410</v>
      </c>
      <c r="F187" s="164">
        <v>12</v>
      </c>
      <c r="G187" s="164" t="s">
        <v>24</v>
      </c>
      <c r="H187" s="295">
        <v>10000</v>
      </c>
      <c r="I187" s="165" t="s">
        <v>19</v>
      </c>
      <c r="J187" s="164" t="s">
        <v>364</v>
      </c>
    </row>
    <row r="188" spans="1:11" x14ac:dyDescent="0.25">
      <c r="A188" s="30">
        <f t="shared" si="3"/>
        <v>89</v>
      </c>
      <c r="B188" s="148">
        <v>175</v>
      </c>
      <c r="C188" s="148">
        <v>31201517</v>
      </c>
      <c r="D188" s="148">
        <v>29901</v>
      </c>
      <c r="E188" s="153" t="s">
        <v>411</v>
      </c>
      <c r="F188" s="164">
        <v>10</v>
      </c>
      <c r="G188" s="164" t="s">
        <v>24</v>
      </c>
      <c r="H188" s="295">
        <v>10000</v>
      </c>
      <c r="I188" s="165" t="s">
        <v>19</v>
      </c>
      <c r="J188" s="164" t="s">
        <v>364</v>
      </c>
    </row>
    <row r="189" spans="1:11" x14ac:dyDescent="0.25">
      <c r="A189" s="30">
        <f t="shared" si="3"/>
        <v>90</v>
      </c>
      <c r="B189" s="148">
        <v>175</v>
      </c>
      <c r="C189" s="148">
        <v>31201503</v>
      </c>
      <c r="D189" s="148">
        <v>29901</v>
      </c>
      <c r="E189" s="153" t="s">
        <v>64</v>
      </c>
      <c r="F189" s="164">
        <v>10</v>
      </c>
      <c r="G189" s="164" t="s">
        <v>24</v>
      </c>
      <c r="H189" s="295">
        <v>30000</v>
      </c>
      <c r="I189" s="165" t="s">
        <v>19</v>
      </c>
      <c r="J189" s="164" t="s">
        <v>364</v>
      </c>
    </row>
    <row r="190" spans="1:11" x14ac:dyDescent="0.25">
      <c r="A190" s="30">
        <f t="shared" si="3"/>
        <v>91</v>
      </c>
      <c r="B190" s="148">
        <v>175</v>
      </c>
      <c r="C190" s="148">
        <v>44101716</v>
      </c>
      <c r="D190" s="148">
        <v>29901</v>
      </c>
      <c r="E190" s="153" t="s">
        <v>65</v>
      </c>
      <c r="F190" s="164">
        <v>5</v>
      </c>
      <c r="G190" s="164" t="s">
        <v>24</v>
      </c>
      <c r="H190" s="295">
        <v>12000</v>
      </c>
      <c r="I190" s="165" t="s">
        <v>19</v>
      </c>
      <c r="J190" s="164" t="s">
        <v>364</v>
      </c>
    </row>
    <row r="191" spans="1:11" x14ac:dyDescent="0.25">
      <c r="A191" s="30">
        <f t="shared" si="3"/>
        <v>92</v>
      </c>
      <c r="B191" s="148">
        <v>175</v>
      </c>
      <c r="C191" s="148">
        <v>44121708</v>
      </c>
      <c r="D191" s="148">
        <v>29901</v>
      </c>
      <c r="E191" s="153" t="s">
        <v>66</v>
      </c>
      <c r="F191" s="164">
        <v>15</v>
      </c>
      <c r="G191" s="164" t="s">
        <v>60</v>
      </c>
      <c r="H191" s="295">
        <v>11000</v>
      </c>
      <c r="I191" s="165" t="s">
        <v>19</v>
      </c>
      <c r="J191" s="164" t="s">
        <v>364</v>
      </c>
    </row>
    <row r="192" spans="1:11" x14ac:dyDescent="0.25">
      <c r="A192" s="30">
        <f t="shared" si="3"/>
        <v>93</v>
      </c>
      <c r="B192" s="148">
        <v>175</v>
      </c>
      <c r="C192" s="148">
        <v>44121716</v>
      </c>
      <c r="D192" s="148">
        <v>29901</v>
      </c>
      <c r="E192" s="153" t="s">
        <v>412</v>
      </c>
      <c r="F192" s="164">
        <v>15</v>
      </c>
      <c r="G192" s="164" t="s">
        <v>24</v>
      </c>
      <c r="H192" s="295">
        <v>10000</v>
      </c>
      <c r="I192" s="165" t="s">
        <v>19</v>
      </c>
      <c r="J192" s="164" t="s">
        <v>364</v>
      </c>
    </row>
    <row r="193" spans="1:10" x14ac:dyDescent="0.25">
      <c r="A193" s="30">
        <f t="shared" si="3"/>
        <v>94</v>
      </c>
      <c r="B193" s="148">
        <v>175</v>
      </c>
      <c r="C193" s="148">
        <v>31201610</v>
      </c>
      <c r="D193" s="148">
        <v>29901</v>
      </c>
      <c r="E193" s="153" t="s">
        <v>67</v>
      </c>
      <c r="F193" s="164">
        <v>7</v>
      </c>
      <c r="G193" s="164" t="s">
        <v>24</v>
      </c>
      <c r="H193" s="295">
        <v>25000</v>
      </c>
      <c r="I193" s="165" t="s">
        <v>19</v>
      </c>
      <c r="J193" s="164" t="s">
        <v>364</v>
      </c>
    </row>
    <row r="194" spans="1:10" x14ac:dyDescent="0.25">
      <c r="A194" s="30">
        <f t="shared" si="3"/>
        <v>95</v>
      </c>
      <c r="B194" s="148">
        <v>175</v>
      </c>
      <c r="C194" s="148">
        <v>44121804</v>
      </c>
      <c r="D194" s="148">
        <v>29901</v>
      </c>
      <c r="E194" s="153" t="s">
        <v>68</v>
      </c>
      <c r="F194" s="164">
        <v>40</v>
      </c>
      <c r="G194" s="164" t="s">
        <v>24</v>
      </c>
      <c r="H194" s="295">
        <v>15000</v>
      </c>
      <c r="I194" s="165" t="s">
        <v>19</v>
      </c>
      <c r="J194" s="164" t="s">
        <v>364</v>
      </c>
    </row>
    <row r="195" spans="1:10" x14ac:dyDescent="0.25">
      <c r="A195" s="30">
        <f t="shared" si="3"/>
        <v>96</v>
      </c>
      <c r="B195" s="148">
        <v>175</v>
      </c>
      <c r="C195" s="148">
        <v>60121518</v>
      </c>
      <c r="D195" s="148">
        <v>29901</v>
      </c>
      <c r="E195" s="153" t="s">
        <v>80</v>
      </c>
      <c r="F195" s="164">
        <v>12</v>
      </c>
      <c r="G195" s="164" t="s">
        <v>60</v>
      </c>
      <c r="H195" s="295">
        <v>25000</v>
      </c>
      <c r="I195" s="165" t="s">
        <v>19</v>
      </c>
      <c r="J195" s="164" t="s">
        <v>364</v>
      </c>
    </row>
    <row r="196" spans="1:10" x14ac:dyDescent="0.25">
      <c r="A196" s="30">
        <f t="shared" si="3"/>
        <v>97</v>
      </c>
      <c r="B196" s="148">
        <v>175</v>
      </c>
      <c r="C196" s="148">
        <v>44121619</v>
      </c>
      <c r="D196" s="148">
        <v>29901</v>
      </c>
      <c r="E196" s="153" t="s">
        <v>102</v>
      </c>
      <c r="F196" s="164">
        <v>15</v>
      </c>
      <c r="G196" s="164" t="s">
        <v>24</v>
      </c>
      <c r="H196" s="295">
        <v>25000</v>
      </c>
      <c r="I196" s="165" t="s">
        <v>19</v>
      </c>
      <c r="J196" s="164" t="s">
        <v>364</v>
      </c>
    </row>
    <row r="197" spans="1:10" x14ac:dyDescent="0.25">
      <c r="A197" s="30">
        <f t="shared" si="3"/>
        <v>98</v>
      </c>
      <c r="B197" s="148">
        <v>175</v>
      </c>
      <c r="C197" s="148">
        <v>55121614</v>
      </c>
      <c r="D197" s="148">
        <v>29901</v>
      </c>
      <c r="E197" s="153" t="s">
        <v>71</v>
      </c>
      <c r="F197" s="164">
        <v>10</v>
      </c>
      <c r="G197" s="164" t="s">
        <v>24</v>
      </c>
      <c r="H197" s="295">
        <v>25000</v>
      </c>
      <c r="I197" s="165" t="s">
        <v>19</v>
      </c>
      <c r="J197" s="164" t="s">
        <v>364</v>
      </c>
    </row>
    <row r="198" spans="1:10" x14ac:dyDescent="0.25">
      <c r="A198" s="30">
        <f t="shared" si="3"/>
        <v>99</v>
      </c>
      <c r="B198" s="148">
        <v>175</v>
      </c>
      <c r="C198" s="148">
        <v>55121616</v>
      </c>
      <c r="D198" s="148">
        <v>29901</v>
      </c>
      <c r="E198" s="153" t="s">
        <v>72</v>
      </c>
      <c r="F198" s="164">
        <v>12</v>
      </c>
      <c r="G198" s="164" t="s">
        <v>88</v>
      </c>
      <c r="H198" s="295">
        <v>25000</v>
      </c>
      <c r="I198" s="165" t="s">
        <v>19</v>
      </c>
      <c r="J198" s="164" t="s">
        <v>364</v>
      </c>
    </row>
    <row r="199" spans="1:10" x14ac:dyDescent="0.25">
      <c r="A199" s="30">
        <f t="shared" si="3"/>
        <v>100</v>
      </c>
      <c r="B199" s="148">
        <v>175</v>
      </c>
      <c r="C199" s="148">
        <v>44122106</v>
      </c>
      <c r="D199" s="148">
        <v>29901</v>
      </c>
      <c r="E199" s="153" t="s">
        <v>78</v>
      </c>
      <c r="F199" s="164">
        <v>25</v>
      </c>
      <c r="G199" s="164" t="s">
        <v>60</v>
      </c>
      <c r="H199" s="295">
        <v>25000</v>
      </c>
      <c r="I199" s="165" t="s">
        <v>19</v>
      </c>
      <c r="J199" s="164" t="s">
        <v>364</v>
      </c>
    </row>
    <row r="200" spans="1:10" ht="30" x14ac:dyDescent="0.25">
      <c r="A200" s="30">
        <f t="shared" si="3"/>
        <v>101</v>
      </c>
      <c r="B200" s="148">
        <v>175</v>
      </c>
      <c r="C200" s="148">
        <v>44122012</v>
      </c>
      <c r="D200" s="148">
        <v>29901</v>
      </c>
      <c r="E200" s="149" t="s">
        <v>103</v>
      </c>
      <c r="F200" s="148">
        <v>11</v>
      </c>
      <c r="G200" s="148" t="s">
        <v>24</v>
      </c>
      <c r="H200" s="295">
        <v>25000</v>
      </c>
      <c r="I200" s="150" t="s">
        <v>19</v>
      </c>
      <c r="J200" s="164" t="s">
        <v>364</v>
      </c>
    </row>
    <row r="201" spans="1:10" x14ac:dyDescent="0.25">
      <c r="A201" s="30">
        <f t="shared" si="3"/>
        <v>102</v>
      </c>
      <c r="B201" s="148">
        <v>175</v>
      </c>
      <c r="C201" s="148">
        <v>44121701</v>
      </c>
      <c r="D201" s="148">
        <v>29901</v>
      </c>
      <c r="E201" s="149" t="s">
        <v>413</v>
      </c>
      <c r="F201" s="148">
        <v>425</v>
      </c>
      <c r="G201" s="148" t="s">
        <v>53</v>
      </c>
      <c r="H201" s="295">
        <v>25000</v>
      </c>
      <c r="I201" s="150" t="s">
        <v>19</v>
      </c>
      <c r="J201" s="148" t="s">
        <v>336</v>
      </c>
    </row>
    <row r="202" spans="1:10" ht="30" x14ac:dyDescent="0.25">
      <c r="A202" s="30">
        <f t="shared" si="3"/>
        <v>103</v>
      </c>
      <c r="B202" s="148">
        <v>175</v>
      </c>
      <c r="C202" s="148">
        <v>44122118</v>
      </c>
      <c r="D202" s="148">
        <v>29901</v>
      </c>
      <c r="E202" s="149" t="s">
        <v>61</v>
      </c>
      <c r="F202" s="148">
        <v>85</v>
      </c>
      <c r="G202" s="148" t="s">
        <v>53</v>
      </c>
      <c r="H202" s="295">
        <v>25000</v>
      </c>
      <c r="I202" s="150" t="s">
        <v>19</v>
      </c>
      <c r="J202" s="148" t="s">
        <v>336</v>
      </c>
    </row>
    <row r="203" spans="1:10" x14ac:dyDescent="0.25">
      <c r="A203" s="30">
        <f t="shared" si="3"/>
        <v>104</v>
      </c>
      <c r="B203" s="148">
        <v>175</v>
      </c>
      <c r="C203" s="148">
        <v>31201611</v>
      </c>
      <c r="D203" s="148">
        <v>29901</v>
      </c>
      <c r="E203" s="166" t="s">
        <v>414</v>
      </c>
      <c r="F203" s="148">
        <v>15</v>
      </c>
      <c r="G203" s="167" t="s">
        <v>415</v>
      </c>
      <c r="H203" s="295">
        <v>25000</v>
      </c>
      <c r="I203" s="150" t="s">
        <v>19</v>
      </c>
      <c r="J203" s="148" t="s">
        <v>336</v>
      </c>
    </row>
    <row r="204" spans="1:10" x14ac:dyDescent="0.25">
      <c r="A204" s="30">
        <f t="shared" si="3"/>
        <v>105</v>
      </c>
      <c r="B204" s="148">
        <v>175</v>
      </c>
      <c r="C204" s="148">
        <v>43201824</v>
      </c>
      <c r="D204" s="148">
        <v>29901</v>
      </c>
      <c r="E204" s="149" t="s">
        <v>406</v>
      </c>
      <c r="F204" s="148">
        <v>84</v>
      </c>
      <c r="G204" s="30" t="s">
        <v>416</v>
      </c>
      <c r="H204" s="295">
        <v>25000</v>
      </c>
      <c r="I204" s="150" t="s">
        <v>19</v>
      </c>
      <c r="J204" s="148" t="s">
        <v>336</v>
      </c>
    </row>
    <row r="205" spans="1:10" x14ac:dyDescent="0.25">
      <c r="A205" s="30">
        <f t="shared" si="3"/>
        <v>106</v>
      </c>
      <c r="B205" s="148">
        <v>175</v>
      </c>
      <c r="C205" s="148">
        <v>44121613</v>
      </c>
      <c r="D205" s="148">
        <v>29901</v>
      </c>
      <c r="E205" s="149" t="s">
        <v>62</v>
      </c>
      <c r="F205" s="148">
        <v>75</v>
      </c>
      <c r="G205" s="148" t="s">
        <v>24</v>
      </c>
      <c r="H205" s="295">
        <v>25000</v>
      </c>
      <c r="I205" s="150" t="s">
        <v>19</v>
      </c>
      <c r="J205" s="148" t="s">
        <v>336</v>
      </c>
    </row>
    <row r="206" spans="1:10" x14ac:dyDescent="0.25">
      <c r="A206" s="30">
        <f t="shared" si="3"/>
        <v>107</v>
      </c>
      <c r="B206" s="148">
        <v>175</v>
      </c>
      <c r="C206" s="148">
        <v>44122107</v>
      </c>
      <c r="D206" s="148">
        <v>29901</v>
      </c>
      <c r="E206" s="149" t="s">
        <v>63</v>
      </c>
      <c r="F206" s="148">
        <v>85</v>
      </c>
      <c r="G206" s="148" t="s">
        <v>53</v>
      </c>
      <c r="H206" s="295">
        <v>25000</v>
      </c>
      <c r="I206" s="150" t="s">
        <v>19</v>
      </c>
      <c r="J206" s="148" t="s">
        <v>336</v>
      </c>
    </row>
    <row r="207" spans="1:10" x14ac:dyDescent="0.25">
      <c r="A207" s="30">
        <f t="shared" si="3"/>
        <v>108</v>
      </c>
      <c r="B207" s="148">
        <v>175</v>
      </c>
      <c r="C207" s="148">
        <v>31201512</v>
      </c>
      <c r="D207" s="148">
        <v>29901</v>
      </c>
      <c r="E207" s="149" t="s">
        <v>410</v>
      </c>
      <c r="F207" s="148">
        <v>160</v>
      </c>
      <c r="G207" s="148" t="s">
        <v>24</v>
      </c>
      <c r="H207" s="295">
        <v>25000</v>
      </c>
      <c r="I207" s="150" t="s">
        <v>19</v>
      </c>
      <c r="J207" s="148" t="s">
        <v>336</v>
      </c>
    </row>
    <row r="208" spans="1:10" x14ac:dyDescent="0.25">
      <c r="A208" s="30">
        <f t="shared" ref="A208:A271" si="4">A207+1</f>
        <v>109</v>
      </c>
      <c r="B208" s="148">
        <v>175</v>
      </c>
      <c r="C208" s="148">
        <v>31201517</v>
      </c>
      <c r="D208" s="148">
        <v>29901</v>
      </c>
      <c r="E208" s="149" t="s">
        <v>411</v>
      </c>
      <c r="F208" s="148">
        <v>130</v>
      </c>
      <c r="G208" s="148" t="s">
        <v>24</v>
      </c>
      <c r="H208" s="295">
        <v>25000</v>
      </c>
      <c r="I208" s="150" t="s">
        <v>19</v>
      </c>
      <c r="J208" s="148" t="s">
        <v>336</v>
      </c>
    </row>
    <row r="209" spans="1:10" x14ac:dyDescent="0.25">
      <c r="A209" s="30">
        <f t="shared" si="4"/>
        <v>110</v>
      </c>
      <c r="B209" s="148">
        <v>175</v>
      </c>
      <c r="C209" s="148">
        <v>31201503</v>
      </c>
      <c r="D209" s="148">
        <v>29901</v>
      </c>
      <c r="E209" s="149" t="s">
        <v>64</v>
      </c>
      <c r="F209" s="148">
        <v>105</v>
      </c>
      <c r="G209" s="148" t="s">
        <v>24</v>
      </c>
      <c r="H209" s="295">
        <v>50000</v>
      </c>
      <c r="I209" s="150" t="s">
        <v>19</v>
      </c>
      <c r="J209" s="148" t="s">
        <v>336</v>
      </c>
    </row>
    <row r="210" spans="1:10" x14ac:dyDescent="0.25">
      <c r="A210" s="30">
        <f t="shared" si="4"/>
        <v>111</v>
      </c>
      <c r="B210" s="148">
        <v>175</v>
      </c>
      <c r="C210" s="148">
        <v>44101716</v>
      </c>
      <c r="D210" s="148">
        <v>29901</v>
      </c>
      <c r="E210" s="149" t="s">
        <v>65</v>
      </c>
      <c r="F210" s="148">
        <v>115</v>
      </c>
      <c r="G210" s="148" t="s">
        <v>24</v>
      </c>
      <c r="H210" s="295">
        <v>50000</v>
      </c>
      <c r="I210" s="150" t="s">
        <v>19</v>
      </c>
      <c r="J210" s="148" t="s">
        <v>336</v>
      </c>
    </row>
    <row r="211" spans="1:10" x14ac:dyDescent="0.25">
      <c r="A211" s="30">
        <f t="shared" si="4"/>
        <v>112</v>
      </c>
      <c r="B211" s="148">
        <v>175</v>
      </c>
      <c r="C211" s="148">
        <v>44121708</v>
      </c>
      <c r="D211" s="148">
        <v>29901</v>
      </c>
      <c r="E211" s="149" t="s">
        <v>66</v>
      </c>
      <c r="F211" s="148">
        <v>173</v>
      </c>
      <c r="G211" s="148" t="s">
        <v>24</v>
      </c>
      <c r="H211" s="295">
        <f>60000-30000</f>
        <v>30000</v>
      </c>
      <c r="I211" s="150" t="s">
        <v>19</v>
      </c>
      <c r="J211" s="148" t="s">
        <v>336</v>
      </c>
    </row>
    <row r="212" spans="1:10" x14ac:dyDescent="0.25">
      <c r="A212" s="30">
        <f t="shared" si="4"/>
        <v>113</v>
      </c>
      <c r="B212" s="148">
        <v>175</v>
      </c>
      <c r="C212" s="148">
        <v>44121716</v>
      </c>
      <c r="D212" s="148">
        <v>29901</v>
      </c>
      <c r="E212" s="149" t="s">
        <v>412</v>
      </c>
      <c r="F212" s="148">
        <v>160</v>
      </c>
      <c r="G212" s="148" t="s">
        <v>24</v>
      </c>
      <c r="H212" s="295">
        <v>40000</v>
      </c>
      <c r="I212" s="150" t="s">
        <v>19</v>
      </c>
      <c r="J212" s="148" t="s">
        <v>336</v>
      </c>
    </row>
    <row r="213" spans="1:10" x14ac:dyDescent="0.25">
      <c r="A213" s="30">
        <f t="shared" si="4"/>
        <v>114</v>
      </c>
      <c r="B213" s="148">
        <v>175</v>
      </c>
      <c r="C213" s="148">
        <v>31201610</v>
      </c>
      <c r="D213" s="148">
        <v>29901</v>
      </c>
      <c r="E213" s="149" t="s">
        <v>67</v>
      </c>
      <c r="F213" s="148">
        <v>70</v>
      </c>
      <c r="G213" s="148" t="s">
        <v>24</v>
      </c>
      <c r="H213" s="295">
        <v>40000</v>
      </c>
      <c r="I213" s="150" t="s">
        <v>19</v>
      </c>
      <c r="J213" s="148" t="s">
        <v>336</v>
      </c>
    </row>
    <row r="214" spans="1:10" x14ac:dyDescent="0.25">
      <c r="A214" s="30">
        <f t="shared" si="4"/>
        <v>115</v>
      </c>
      <c r="B214" s="148">
        <v>175</v>
      </c>
      <c r="C214" s="148">
        <v>44121804</v>
      </c>
      <c r="D214" s="148">
        <v>29901</v>
      </c>
      <c r="E214" s="149" t="s">
        <v>68</v>
      </c>
      <c r="F214" s="148">
        <v>130</v>
      </c>
      <c r="G214" s="148" t="s">
        <v>53</v>
      </c>
      <c r="H214" s="295">
        <v>40000</v>
      </c>
      <c r="I214" s="150" t="s">
        <v>19</v>
      </c>
      <c r="J214" s="148" t="s">
        <v>336</v>
      </c>
    </row>
    <row r="215" spans="1:10" s="128" customFormat="1" x14ac:dyDescent="0.25">
      <c r="A215" s="30">
        <f t="shared" si="4"/>
        <v>116</v>
      </c>
      <c r="B215" s="148">
        <v>175</v>
      </c>
      <c r="C215" s="148">
        <v>44121705</v>
      </c>
      <c r="D215" s="148">
        <v>29901</v>
      </c>
      <c r="E215" s="149" t="s">
        <v>69</v>
      </c>
      <c r="F215" s="148">
        <v>150</v>
      </c>
      <c r="G215" s="148" t="s">
        <v>24</v>
      </c>
      <c r="H215" s="295">
        <f>50000-40000</f>
        <v>10000</v>
      </c>
      <c r="I215" s="150" t="s">
        <v>19</v>
      </c>
      <c r="J215" s="148" t="s">
        <v>336</v>
      </c>
    </row>
    <row r="216" spans="1:10" x14ac:dyDescent="0.25">
      <c r="A216" s="30">
        <f t="shared" si="4"/>
        <v>117</v>
      </c>
      <c r="B216" s="148">
        <v>175</v>
      </c>
      <c r="C216" s="148">
        <v>60121518</v>
      </c>
      <c r="D216" s="148">
        <v>29901</v>
      </c>
      <c r="E216" s="149" t="s">
        <v>80</v>
      </c>
      <c r="F216" s="148">
        <v>112</v>
      </c>
      <c r="G216" s="148" t="s">
        <v>24</v>
      </c>
      <c r="H216" s="295">
        <v>25000</v>
      </c>
      <c r="I216" s="150" t="s">
        <v>19</v>
      </c>
      <c r="J216" s="148" t="s">
        <v>336</v>
      </c>
    </row>
    <row r="217" spans="1:10" ht="30" x14ac:dyDescent="0.25">
      <c r="A217" s="30">
        <f t="shared" si="4"/>
        <v>118</v>
      </c>
      <c r="B217" s="148">
        <v>175</v>
      </c>
      <c r="C217" s="148">
        <v>44121902</v>
      </c>
      <c r="D217" s="148">
        <v>29901</v>
      </c>
      <c r="E217" s="149" t="s">
        <v>70</v>
      </c>
      <c r="F217" s="148">
        <v>94</v>
      </c>
      <c r="G217" s="148" t="s">
        <v>53</v>
      </c>
      <c r="H217" s="295">
        <v>30000</v>
      </c>
      <c r="I217" s="150" t="s">
        <v>19</v>
      </c>
      <c r="J217" s="148" t="s">
        <v>336</v>
      </c>
    </row>
    <row r="218" spans="1:10" x14ac:dyDescent="0.25">
      <c r="A218" s="30">
        <f t="shared" si="4"/>
        <v>119</v>
      </c>
      <c r="B218" s="148">
        <v>175</v>
      </c>
      <c r="C218" s="148">
        <v>31201611</v>
      </c>
      <c r="D218" s="148">
        <v>29901</v>
      </c>
      <c r="E218" s="149" t="s">
        <v>414</v>
      </c>
      <c r="F218" s="148">
        <v>55</v>
      </c>
      <c r="G218" s="148" t="s">
        <v>24</v>
      </c>
      <c r="H218" s="295">
        <v>20000</v>
      </c>
      <c r="I218" s="150" t="s">
        <v>19</v>
      </c>
      <c r="J218" s="148" t="s">
        <v>336</v>
      </c>
    </row>
    <row r="219" spans="1:10" x14ac:dyDescent="0.25">
      <c r="A219" s="30">
        <f t="shared" si="4"/>
        <v>120</v>
      </c>
      <c r="B219" s="148">
        <v>175</v>
      </c>
      <c r="C219" s="148">
        <v>55121614</v>
      </c>
      <c r="D219" s="148">
        <v>29901</v>
      </c>
      <c r="E219" s="149" t="s">
        <v>71</v>
      </c>
      <c r="F219" s="148">
        <v>125</v>
      </c>
      <c r="G219" s="148" t="s">
        <v>24</v>
      </c>
      <c r="H219" s="295">
        <v>20000</v>
      </c>
      <c r="I219" s="150" t="s">
        <v>19</v>
      </c>
      <c r="J219" s="148" t="s">
        <v>336</v>
      </c>
    </row>
    <row r="220" spans="1:10" x14ac:dyDescent="0.25">
      <c r="A220" s="30">
        <f t="shared" si="4"/>
        <v>121</v>
      </c>
      <c r="B220" s="148">
        <v>175</v>
      </c>
      <c r="C220" s="148">
        <v>55121616</v>
      </c>
      <c r="D220" s="148">
        <v>29901</v>
      </c>
      <c r="E220" s="149" t="s">
        <v>72</v>
      </c>
      <c r="F220" s="148">
        <v>130</v>
      </c>
      <c r="G220" s="148" t="s">
        <v>73</v>
      </c>
      <c r="H220" s="295">
        <v>20000</v>
      </c>
      <c r="I220" s="150" t="s">
        <v>19</v>
      </c>
      <c r="J220" s="148" t="s">
        <v>336</v>
      </c>
    </row>
    <row r="221" spans="1:10" x14ac:dyDescent="0.25">
      <c r="A221" s="30">
        <f t="shared" si="4"/>
        <v>122</v>
      </c>
      <c r="B221" s="148">
        <v>175</v>
      </c>
      <c r="C221" s="148">
        <v>44121802</v>
      </c>
      <c r="D221" s="148">
        <v>29901</v>
      </c>
      <c r="E221" s="149" t="s">
        <v>74</v>
      </c>
      <c r="F221" s="148">
        <v>115</v>
      </c>
      <c r="G221" s="148" t="s">
        <v>24</v>
      </c>
      <c r="H221" s="295">
        <v>20000</v>
      </c>
      <c r="I221" s="150" t="s">
        <v>19</v>
      </c>
      <c r="J221" s="148" t="s">
        <v>336</v>
      </c>
    </row>
    <row r="222" spans="1:10" x14ac:dyDescent="0.25">
      <c r="A222" s="30">
        <f t="shared" si="4"/>
        <v>123</v>
      </c>
      <c r="B222" s="148">
        <v>175</v>
      </c>
      <c r="C222" s="148">
        <v>44121622</v>
      </c>
      <c r="D222" s="148">
        <v>29901</v>
      </c>
      <c r="E222" s="149" t="s">
        <v>417</v>
      </c>
      <c r="F222" s="148">
        <v>75</v>
      </c>
      <c r="G222" s="148" t="s">
        <v>24</v>
      </c>
      <c r="H222" s="295">
        <v>38077</v>
      </c>
      <c r="I222" s="150" t="s">
        <v>19</v>
      </c>
      <c r="J222" s="148" t="s">
        <v>336</v>
      </c>
    </row>
    <row r="223" spans="1:10" x14ac:dyDescent="0.25">
      <c r="A223" s="30">
        <f t="shared" si="4"/>
        <v>124</v>
      </c>
      <c r="B223" s="148">
        <v>175</v>
      </c>
      <c r="C223" s="148">
        <v>44122106</v>
      </c>
      <c r="D223" s="148">
        <v>29901</v>
      </c>
      <c r="E223" s="149" t="s">
        <v>78</v>
      </c>
      <c r="F223" s="148">
        <v>130</v>
      </c>
      <c r="G223" s="148" t="s">
        <v>53</v>
      </c>
      <c r="H223" s="295">
        <f>45000</f>
        <v>45000</v>
      </c>
      <c r="I223" s="150" t="s">
        <v>19</v>
      </c>
      <c r="J223" s="148" t="s">
        <v>336</v>
      </c>
    </row>
    <row r="224" spans="1:10" ht="30" x14ac:dyDescent="0.25">
      <c r="A224" s="30">
        <f t="shared" si="4"/>
        <v>125</v>
      </c>
      <c r="B224" s="148">
        <v>175</v>
      </c>
      <c r="C224" s="148">
        <v>44111503</v>
      </c>
      <c r="D224" s="148">
        <v>29901</v>
      </c>
      <c r="E224" s="149" t="s">
        <v>418</v>
      </c>
      <c r="F224" s="148">
        <v>55</v>
      </c>
      <c r="G224" s="148" t="s">
        <v>24</v>
      </c>
      <c r="H224" s="295">
        <v>30715</v>
      </c>
      <c r="I224" s="150" t="s">
        <v>19</v>
      </c>
      <c r="J224" s="148" t="s">
        <v>336</v>
      </c>
    </row>
    <row r="225" spans="1:10" ht="30" x14ac:dyDescent="0.25">
      <c r="A225" s="30">
        <f t="shared" si="4"/>
        <v>126</v>
      </c>
      <c r="B225" s="148">
        <v>175</v>
      </c>
      <c r="C225" s="148">
        <v>44111905</v>
      </c>
      <c r="D225" s="148">
        <v>29901</v>
      </c>
      <c r="E225" s="149" t="s">
        <v>419</v>
      </c>
      <c r="F225" s="148">
        <v>37</v>
      </c>
      <c r="G225" s="148" t="s">
        <v>24</v>
      </c>
      <c r="H225" s="295">
        <v>20000</v>
      </c>
      <c r="I225" s="150" t="s">
        <v>19</v>
      </c>
      <c r="J225" s="148" t="s">
        <v>336</v>
      </c>
    </row>
    <row r="226" spans="1:10" x14ac:dyDescent="0.25">
      <c r="A226" s="30">
        <f t="shared" si="4"/>
        <v>127</v>
      </c>
      <c r="B226" s="148">
        <v>175</v>
      </c>
      <c r="C226" s="148">
        <v>44122002</v>
      </c>
      <c r="D226" s="148">
        <v>29901</v>
      </c>
      <c r="E226" s="149" t="s">
        <v>420</v>
      </c>
      <c r="F226" s="148">
        <v>35</v>
      </c>
      <c r="G226" s="148" t="s">
        <v>24</v>
      </c>
      <c r="H226" s="295">
        <v>25000</v>
      </c>
      <c r="I226" s="150" t="s">
        <v>19</v>
      </c>
      <c r="J226" s="148" t="s">
        <v>336</v>
      </c>
    </row>
    <row r="227" spans="1:10" s="128" customFormat="1" x14ac:dyDescent="0.25">
      <c r="A227" s="30">
        <f t="shared" si="4"/>
        <v>128</v>
      </c>
      <c r="B227" s="148">
        <v>175</v>
      </c>
      <c r="C227" s="148">
        <v>44102402</v>
      </c>
      <c r="D227" s="148">
        <v>29901</v>
      </c>
      <c r="E227" s="149" t="s">
        <v>421</v>
      </c>
      <c r="F227" s="148">
        <v>2</v>
      </c>
      <c r="G227" s="148" t="s">
        <v>24</v>
      </c>
      <c r="H227" s="295">
        <f>47564-43000</f>
        <v>4564</v>
      </c>
      <c r="I227" s="150" t="s">
        <v>19</v>
      </c>
      <c r="J227" s="148" t="s">
        <v>336</v>
      </c>
    </row>
    <row r="228" spans="1:10" x14ac:dyDescent="0.25">
      <c r="A228" s="30">
        <f t="shared" si="4"/>
        <v>129</v>
      </c>
      <c r="B228" s="148">
        <v>175</v>
      </c>
      <c r="C228" s="148">
        <v>31201505</v>
      </c>
      <c r="D228" s="148">
        <v>29901</v>
      </c>
      <c r="E228" s="149" t="s">
        <v>75</v>
      </c>
      <c r="F228" s="148">
        <v>30</v>
      </c>
      <c r="G228" s="148" t="s">
        <v>24</v>
      </c>
      <c r="H228" s="295">
        <v>17300</v>
      </c>
      <c r="I228" s="150" t="s">
        <v>19</v>
      </c>
      <c r="J228" s="148" t="s">
        <v>336</v>
      </c>
    </row>
    <row r="229" spans="1:10" x14ac:dyDescent="0.25">
      <c r="A229" s="30">
        <f t="shared" si="4"/>
        <v>130</v>
      </c>
      <c r="B229" s="148">
        <v>175</v>
      </c>
      <c r="C229" s="148">
        <v>31201503</v>
      </c>
      <c r="D229" s="148">
        <v>29901</v>
      </c>
      <c r="E229" s="149" t="s">
        <v>64</v>
      </c>
      <c r="F229" s="148">
        <v>20</v>
      </c>
      <c r="G229" s="148" t="s">
        <v>76</v>
      </c>
      <c r="H229" s="295">
        <v>26000</v>
      </c>
      <c r="I229" s="150" t="s">
        <v>19</v>
      </c>
      <c r="J229" s="148" t="s">
        <v>338</v>
      </c>
    </row>
    <row r="230" spans="1:10" x14ac:dyDescent="0.25">
      <c r="A230" s="30">
        <f t="shared" si="4"/>
        <v>131</v>
      </c>
      <c r="B230" s="148">
        <v>175</v>
      </c>
      <c r="C230" s="148">
        <v>31201505</v>
      </c>
      <c r="D230" s="148">
        <v>29901</v>
      </c>
      <c r="E230" s="149" t="s">
        <v>75</v>
      </c>
      <c r="F230" s="148">
        <v>15</v>
      </c>
      <c r="G230" s="148" t="s">
        <v>24</v>
      </c>
      <c r="H230" s="295">
        <v>25000</v>
      </c>
      <c r="I230" s="150" t="s">
        <v>19</v>
      </c>
      <c r="J230" s="148" t="s">
        <v>338</v>
      </c>
    </row>
    <row r="231" spans="1:10" x14ac:dyDescent="0.25">
      <c r="A231" s="30">
        <f t="shared" si="4"/>
        <v>132</v>
      </c>
      <c r="B231" s="148">
        <v>175</v>
      </c>
      <c r="C231" s="148">
        <v>31201512</v>
      </c>
      <c r="D231" s="148">
        <v>29901</v>
      </c>
      <c r="E231" s="149" t="s">
        <v>410</v>
      </c>
      <c r="F231" s="148">
        <v>40</v>
      </c>
      <c r="G231" s="148" t="s">
        <v>76</v>
      </c>
      <c r="H231" s="295">
        <v>25000</v>
      </c>
      <c r="I231" s="150" t="s">
        <v>19</v>
      </c>
      <c r="J231" s="148" t="s">
        <v>338</v>
      </c>
    </row>
    <row r="232" spans="1:10" x14ac:dyDescent="0.25">
      <c r="A232" s="30">
        <f t="shared" si="4"/>
        <v>133</v>
      </c>
      <c r="B232" s="148">
        <v>175</v>
      </c>
      <c r="C232" s="148">
        <v>31201517</v>
      </c>
      <c r="D232" s="148">
        <v>29901</v>
      </c>
      <c r="E232" s="149" t="s">
        <v>411</v>
      </c>
      <c r="F232" s="148">
        <v>30</v>
      </c>
      <c r="G232" s="148" t="s">
        <v>24</v>
      </c>
      <c r="H232" s="295">
        <v>25000</v>
      </c>
      <c r="I232" s="150" t="s">
        <v>19</v>
      </c>
      <c r="J232" s="148" t="s">
        <v>338</v>
      </c>
    </row>
    <row r="233" spans="1:10" x14ac:dyDescent="0.25">
      <c r="A233" s="30">
        <f t="shared" si="4"/>
        <v>134</v>
      </c>
      <c r="B233" s="148">
        <v>175</v>
      </c>
      <c r="C233" s="148">
        <v>31201610</v>
      </c>
      <c r="D233" s="148">
        <v>29901</v>
      </c>
      <c r="E233" s="149" t="s">
        <v>67</v>
      </c>
      <c r="F233" s="148">
        <v>35</v>
      </c>
      <c r="G233" s="148" t="s">
        <v>24</v>
      </c>
      <c r="H233" s="295">
        <v>32600</v>
      </c>
      <c r="I233" s="150" t="s">
        <v>19</v>
      </c>
      <c r="J233" s="148" t="s">
        <v>338</v>
      </c>
    </row>
    <row r="234" spans="1:10" x14ac:dyDescent="0.25">
      <c r="A234" s="30">
        <f t="shared" si="4"/>
        <v>135</v>
      </c>
      <c r="B234" s="148">
        <v>175</v>
      </c>
      <c r="C234" s="148">
        <v>31201611</v>
      </c>
      <c r="D234" s="148">
        <v>29901</v>
      </c>
      <c r="E234" s="149" t="s">
        <v>422</v>
      </c>
      <c r="F234" s="148">
        <v>15</v>
      </c>
      <c r="G234" s="148" t="s">
        <v>76</v>
      </c>
      <c r="H234" s="295">
        <v>6500</v>
      </c>
      <c r="I234" s="150" t="s">
        <v>19</v>
      </c>
      <c r="J234" s="148" t="s">
        <v>338</v>
      </c>
    </row>
    <row r="235" spans="1:10" x14ac:dyDescent="0.25">
      <c r="A235" s="30">
        <f t="shared" si="4"/>
        <v>136</v>
      </c>
      <c r="B235" s="148">
        <v>175</v>
      </c>
      <c r="C235" s="148">
        <v>43211806</v>
      </c>
      <c r="D235" s="148">
        <v>29901</v>
      </c>
      <c r="E235" s="149" t="s">
        <v>423</v>
      </c>
      <c r="F235" s="148">
        <v>20</v>
      </c>
      <c r="G235" s="148" t="s">
        <v>76</v>
      </c>
      <c r="H235" s="295">
        <v>50000</v>
      </c>
      <c r="I235" s="150" t="s">
        <v>19</v>
      </c>
      <c r="J235" s="148" t="s">
        <v>338</v>
      </c>
    </row>
    <row r="236" spans="1:10" ht="30" x14ac:dyDescent="0.25">
      <c r="A236" s="30">
        <f t="shared" si="4"/>
        <v>137</v>
      </c>
      <c r="B236" s="148">
        <v>175</v>
      </c>
      <c r="C236" s="148">
        <v>44103503</v>
      </c>
      <c r="D236" s="148">
        <v>29901</v>
      </c>
      <c r="E236" s="149" t="s">
        <v>424</v>
      </c>
      <c r="F236" s="148">
        <v>24</v>
      </c>
      <c r="G236" s="148" t="s">
        <v>76</v>
      </c>
      <c r="H236" s="299">
        <v>15000</v>
      </c>
      <c r="I236" s="150" t="s">
        <v>19</v>
      </c>
      <c r="J236" s="148" t="s">
        <v>338</v>
      </c>
    </row>
    <row r="237" spans="1:10" ht="30" x14ac:dyDescent="0.25">
      <c r="A237" s="30">
        <f t="shared" si="4"/>
        <v>138</v>
      </c>
      <c r="B237" s="148">
        <v>175</v>
      </c>
      <c r="C237" s="148">
        <v>44111503</v>
      </c>
      <c r="D237" s="148">
        <v>29901</v>
      </c>
      <c r="E237" s="149" t="s">
        <v>418</v>
      </c>
      <c r="F237" s="148">
        <v>13</v>
      </c>
      <c r="G237" s="148" t="s">
        <v>76</v>
      </c>
      <c r="H237" s="295">
        <v>30000</v>
      </c>
      <c r="I237" s="150" t="s">
        <v>19</v>
      </c>
      <c r="J237" s="148" t="s">
        <v>338</v>
      </c>
    </row>
    <row r="238" spans="1:10" ht="30" x14ac:dyDescent="0.25">
      <c r="A238" s="30">
        <f t="shared" si="4"/>
        <v>139</v>
      </c>
      <c r="B238" s="148">
        <v>175</v>
      </c>
      <c r="C238" s="148">
        <v>44111905</v>
      </c>
      <c r="D238" s="148">
        <v>29901</v>
      </c>
      <c r="E238" s="149" t="s">
        <v>419</v>
      </c>
      <c r="F238" s="148">
        <v>15</v>
      </c>
      <c r="G238" s="148" t="s">
        <v>24</v>
      </c>
      <c r="H238" s="295">
        <v>15000</v>
      </c>
      <c r="I238" s="150" t="s">
        <v>19</v>
      </c>
      <c r="J238" s="148" t="s">
        <v>338</v>
      </c>
    </row>
    <row r="239" spans="1:10" x14ac:dyDescent="0.25">
      <c r="A239" s="30">
        <f t="shared" si="4"/>
        <v>140</v>
      </c>
      <c r="B239" s="148">
        <v>175</v>
      </c>
      <c r="C239" s="148">
        <v>44121613</v>
      </c>
      <c r="D239" s="148">
        <v>29901</v>
      </c>
      <c r="E239" s="149" t="s">
        <v>62</v>
      </c>
      <c r="F239" s="148">
        <v>50</v>
      </c>
      <c r="G239" s="148" t="s">
        <v>76</v>
      </c>
      <c r="H239" s="295">
        <v>19300</v>
      </c>
      <c r="I239" s="150" t="s">
        <v>19</v>
      </c>
      <c r="J239" s="148" t="s">
        <v>338</v>
      </c>
    </row>
    <row r="240" spans="1:10" x14ac:dyDescent="0.25">
      <c r="A240" s="30">
        <f t="shared" si="4"/>
        <v>141</v>
      </c>
      <c r="B240" s="148">
        <v>175</v>
      </c>
      <c r="C240" s="148">
        <v>44121619</v>
      </c>
      <c r="D240" s="148">
        <v>29901</v>
      </c>
      <c r="E240" s="149" t="s">
        <v>102</v>
      </c>
      <c r="F240" s="148">
        <v>25</v>
      </c>
      <c r="G240" s="148" t="s">
        <v>73</v>
      </c>
      <c r="H240" s="295">
        <v>25880</v>
      </c>
      <c r="I240" s="150" t="s">
        <v>19</v>
      </c>
      <c r="J240" s="148" t="s">
        <v>338</v>
      </c>
    </row>
    <row r="241" spans="1:10" x14ac:dyDescent="0.25">
      <c r="A241" s="30">
        <f t="shared" si="4"/>
        <v>142</v>
      </c>
      <c r="B241" s="148">
        <v>175</v>
      </c>
      <c r="C241" s="148">
        <v>44121622</v>
      </c>
      <c r="D241" s="148">
        <v>29901</v>
      </c>
      <c r="E241" s="149" t="s">
        <v>417</v>
      </c>
      <c r="F241" s="148">
        <v>30</v>
      </c>
      <c r="G241" s="148" t="s">
        <v>73</v>
      </c>
      <c r="H241" s="295">
        <v>21923</v>
      </c>
      <c r="I241" s="150" t="s">
        <v>19</v>
      </c>
      <c r="J241" s="148" t="s">
        <v>338</v>
      </c>
    </row>
    <row r="242" spans="1:10" ht="45" x14ac:dyDescent="0.25">
      <c r="A242" s="30">
        <f t="shared" si="4"/>
        <v>143</v>
      </c>
      <c r="B242" s="148">
        <v>175</v>
      </c>
      <c r="C242" s="148">
        <v>44121704</v>
      </c>
      <c r="D242" s="148">
        <v>29901</v>
      </c>
      <c r="E242" s="149" t="s">
        <v>59</v>
      </c>
      <c r="F242" s="148">
        <v>445</v>
      </c>
      <c r="G242" s="148" t="s">
        <v>53</v>
      </c>
      <c r="H242" s="295">
        <v>25000</v>
      </c>
      <c r="I242" s="150" t="s">
        <v>19</v>
      </c>
      <c r="J242" s="148" t="s">
        <v>338</v>
      </c>
    </row>
    <row r="243" spans="1:10" x14ac:dyDescent="0.25">
      <c r="A243" s="30">
        <f t="shared" si="4"/>
        <v>144</v>
      </c>
      <c r="B243" s="148">
        <v>175</v>
      </c>
      <c r="C243" s="148">
        <v>44121708</v>
      </c>
      <c r="D243" s="148">
        <v>29901</v>
      </c>
      <c r="E243" s="149" t="s">
        <v>66</v>
      </c>
      <c r="F243" s="148">
        <v>40</v>
      </c>
      <c r="G243" s="148" t="s">
        <v>53</v>
      </c>
      <c r="H243" s="295">
        <v>25000</v>
      </c>
      <c r="I243" s="150" t="s">
        <v>19</v>
      </c>
      <c r="J243" s="148" t="s">
        <v>338</v>
      </c>
    </row>
    <row r="244" spans="1:10" ht="30" x14ac:dyDescent="0.25">
      <c r="A244" s="30">
        <f t="shared" si="4"/>
        <v>145</v>
      </c>
      <c r="B244" s="148">
        <v>175</v>
      </c>
      <c r="C244" s="148">
        <v>44121902</v>
      </c>
      <c r="D244" s="148">
        <v>29901</v>
      </c>
      <c r="E244" s="149" t="s">
        <v>70</v>
      </c>
      <c r="F244" s="148">
        <v>230</v>
      </c>
      <c r="G244" s="148" t="s">
        <v>53</v>
      </c>
      <c r="H244" s="295">
        <v>25000</v>
      </c>
      <c r="I244" s="150" t="s">
        <v>19</v>
      </c>
      <c r="J244" s="148" t="s">
        <v>338</v>
      </c>
    </row>
    <row r="245" spans="1:10" x14ac:dyDescent="0.25">
      <c r="A245" s="30">
        <f t="shared" si="4"/>
        <v>146</v>
      </c>
      <c r="B245" s="148">
        <v>175</v>
      </c>
      <c r="C245" s="148">
        <v>44121618</v>
      </c>
      <c r="D245" s="148">
        <v>29901</v>
      </c>
      <c r="E245" s="149" t="s">
        <v>105</v>
      </c>
      <c r="F245" s="148">
        <v>24</v>
      </c>
      <c r="G245" s="148" t="s">
        <v>24</v>
      </c>
      <c r="H245" s="295">
        <v>25000</v>
      </c>
      <c r="I245" s="150" t="s">
        <v>19</v>
      </c>
      <c r="J245" s="148" t="s">
        <v>338</v>
      </c>
    </row>
    <row r="246" spans="1:10" x14ac:dyDescent="0.25">
      <c r="A246" s="30">
        <f t="shared" si="4"/>
        <v>147</v>
      </c>
      <c r="B246" s="148">
        <v>175</v>
      </c>
      <c r="C246" s="148">
        <v>55121614</v>
      </c>
      <c r="D246" s="148">
        <v>29901</v>
      </c>
      <c r="E246" s="149" t="s">
        <v>71</v>
      </c>
      <c r="F246" s="148">
        <v>200</v>
      </c>
      <c r="G246" s="148" t="s">
        <v>24</v>
      </c>
      <c r="H246" s="295">
        <v>25000</v>
      </c>
      <c r="I246" s="150" t="s">
        <v>19</v>
      </c>
      <c r="J246" s="148" t="s">
        <v>338</v>
      </c>
    </row>
    <row r="247" spans="1:10" x14ac:dyDescent="0.25">
      <c r="A247" s="30">
        <f t="shared" si="4"/>
        <v>148</v>
      </c>
      <c r="B247" s="148">
        <v>175</v>
      </c>
      <c r="C247" s="148">
        <v>55121616</v>
      </c>
      <c r="D247" s="148">
        <v>29901</v>
      </c>
      <c r="E247" s="149" t="s">
        <v>72</v>
      </c>
      <c r="F247" s="148">
        <v>240</v>
      </c>
      <c r="G247" s="148" t="s">
        <v>24</v>
      </c>
      <c r="H247" s="295">
        <v>25000</v>
      </c>
      <c r="I247" s="150" t="s">
        <v>19</v>
      </c>
      <c r="J247" s="148" t="s">
        <v>338</v>
      </c>
    </row>
    <row r="248" spans="1:10" x14ac:dyDescent="0.25">
      <c r="A248" s="30">
        <f t="shared" si="4"/>
        <v>149</v>
      </c>
      <c r="B248" s="148">
        <v>175</v>
      </c>
      <c r="C248" s="148">
        <v>60121518</v>
      </c>
      <c r="D248" s="148">
        <v>29901</v>
      </c>
      <c r="E248" s="149" t="s">
        <v>80</v>
      </c>
      <c r="F248" s="148">
        <v>30</v>
      </c>
      <c r="G248" s="148" t="s">
        <v>53</v>
      </c>
      <c r="H248" s="295">
        <v>25000</v>
      </c>
      <c r="I248" s="150" t="s">
        <v>19</v>
      </c>
      <c r="J248" s="148" t="s">
        <v>338</v>
      </c>
    </row>
    <row r="249" spans="1:10" x14ac:dyDescent="0.25">
      <c r="A249" s="30">
        <f t="shared" si="4"/>
        <v>150</v>
      </c>
      <c r="B249" s="148">
        <v>175</v>
      </c>
      <c r="C249" s="148">
        <v>44122104</v>
      </c>
      <c r="D249" s="148">
        <v>29901</v>
      </c>
      <c r="E249" s="149" t="s">
        <v>81</v>
      </c>
      <c r="F249" s="148">
        <v>50</v>
      </c>
      <c r="G249" s="148" t="s">
        <v>53</v>
      </c>
      <c r="H249" s="295">
        <v>25000</v>
      </c>
      <c r="I249" s="150" t="s">
        <v>19</v>
      </c>
      <c r="J249" s="148" t="s">
        <v>336</v>
      </c>
    </row>
    <row r="250" spans="1:10" x14ac:dyDescent="0.25">
      <c r="A250" s="30">
        <f t="shared" si="4"/>
        <v>151</v>
      </c>
      <c r="B250" s="148">
        <v>175</v>
      </c>
      <c r="C250" s="148">
        <v>44121615</v>
      </c>
      <c r="D250" s="148">
        <v>29901</v>
      </c>
      <c r="E250" s="149" t="s">
        <v>425</v>
      </c>
      <c r="F250" s="148">
        <v>20</v>
      </c>
      <c r="G250" s="148" t="s">
        <v>24</v>
      </c>
      <c r="H250" s="295">
        <v>25000</v>
      </c>
      <c r="I250" s="150" t="s">
        <v>19</v>
      </c>
      <c r="J250" s="148" t="s">
        <v>338</v>
      </c>
    </row>
    <row r="251" spans="1:10" x14ac:dyDescent="0.25">
      <c r="A251" s="30">
        <f t="shared" si="4"/>
        <v>152</v>
      </c>
      <c r="B251" s="148">
        <v>175</v>
      </c>
      <c r="C251" s="148">
        <v>44101716</v>
      </c>
      <c r="D251" s="148">
        <v>29901</v>
      </c>
      <c r="E251" s="149" t="s">
        <v>65</v>
      </c>
      <c r="F251" s="148">
        <v>10</v>
      </c>
      <c r="G251" s="148" t="s">
        <v>24</v>
      </c>
      <c r="H251" s="295">
        <v>25000</v>
      </c>
      <c r="I251" s="150" t="s">
        <v>19</v>
      </c>
      <c r="J251" s="148" t="s">
        <v>338</v>
      </c>
    </row>
    <row r="252" spans="1:10" x14ac:dyDescent="0.25">
      <c r="A252" s="30">
        <f t="shared" si="4"/>
        <v>153</v>
      </c>
      <c r="B252" s="161">
        <v>175</v>
      </c>
      <c r="C252" s="161">
        <v>44121619</v>
      </c>
      <c r="D252" s="161">
        <v>29901</v>
      </c>
      <c r="E252" s="162" t="s">
        <v>102</v>
      </c>
      <c r="F252" s="161">
        <v>110</v>
      </c>
      <c r="G252" s="161" t="s">
        <v>24</v>
      </c>
      <c r="H252" s="295">
        <v>25000</v>
      </c>
      <c r="I252" s="163" t="s">
        <v>19</v>
      </c>
      <c r="J252" s="161" t="s">
        <v>336</v>
      </c>
    </row>
    <row r="253" spans="1:10" ht="30" x14ac:dyDescent="0.25">
      <c r="A253" s="30">
        <f t="shared" si="4"/>
        <v>154</v>
      </c>
      <c r="B253" s="161">
        <v>175</v>
      </c>
      <c r="C253" s="161">
        <v>44103503</v>
      </c>
      <c r="D253" s="161">
        <v>29901</v>
      </c>
      <c r="E253" s="162" t="s">
        <v>424</v>
      </c>
      <c r="F253" s="161">
        <v>25</v>
      </c>
      <c r="G253" s="161" t="s">
        <v>24</v>
      </c>
      <c r="H253" s="299">
        <v>15000</v>
      </c>
      <c r="I253" s="163" t="s">
        <v>19</v>
      </c>
      <c r="J253" s="161" t="s">
        <v>336</v>
      </c>
    </row>
    <row r="254" spans="1:10" s="128" customFormat="1" x14ac:dyDescent="0.25">
      <c r="A254" s="30">
        <f t="shared" si="4"/>
        <v>155</v>
      </c>
      <c r="B254" s="148">
        <v>175</v>
      </c>
      <c r="C254" s="148">
        <v>44101809</v>
      </c>
      <c r="D254" s="148">
        <v>29901</v>
      </c>
      <c r="E254" s="149" t="s">
        <v>426</v>
      </c>
      <c r="F254" s="148">
        <v>10</v>
      </c>
      <c r="G254" s="148" t="s">
        <v>24</v>
      </c>
      <c r="H254" s="300">
        <v>30000</v>
      </c>
      <c r="I254" s="150" t="s">
        <v>19</v>
      </c>
      <c r="J254" s="161" t="s">
        <v>336</v>
      </c>
    </row>
    <row r="255" spans="1:10" ht="30" x14ac:dyDescent="0.25">
      <c r="A255" s="30">
        <f t="shared" si="4"/>
        <v>156</v>
      </c>
      <c r="B255" s="161">
        <v>175</v>
      </c>
      <c r="C255" s="161">
        <v>44122012</v>
      </c>
      <c r="D255" s="161">
        <v>29901</v>
      </c>
      <c r="E255" s="162" t="s">
        <v>103</v>
      </c>
      <c r="F255" s="161">
        <v>60</v>
      </c>
      <c r="G255" s="161" t="s">
        <v>24</v>
      </c>
      <c r="H255" s="298">
        <v>30000</v>
      </c>
      <c r="I255" s="163" t="s">
        <v>19</v>
      </c>
      <c r="J255" s="161" t="s">
        <v>336</v>
      </c>
    </row>
    <row r="256" spans="1:10" ht="30" x14ac:dyDescent="0.25">
      <c r="A256" s="30">
        <f t="shared" si="4"/>
        <v>157</v>
      </c>
      <c r="B256" s="161">
        <v>175</v>
      </c>
      <c r="C256" s="161">
        <v>44122104</v>
      </c>
      <c r="D256" s="161">
        <v>29901</v>
      </c>
      <c r="E256" s="162" t="s">
        <v>77</v>
      </c>
      <c r="F256" s="161">
        <v>660</v>
      </c>
      <c r="G256" s="161" t="s">
        <v>76</v>
      </c>
      <c r="H256" s="298">
        <f>127000-100000</f>
        <v>27000</v>
      </c>
      <c r="I256" s="163" t="s">
        <v>19</v>
      </c>
      <c r="J256" s="148" t="s">
        <v>338</v>
      </c>
    </row>
    <row r="257" spans="1:12" x14ac:dyDescent="0.25">
      <c r="A257" s="30">
        <f t="shared" si="4"/>
        <v>158</v>
      </c>
      <c r="B257" s="161">
        <v>175</v>
      </c>
      <c r="C257" s="161">
        <v>44122106</v>
      </c>
      <c r="D257" s="161">
        <v>29901</v>
      </c>
      <c r="E257" s="162" t="s">
        <v>78</v>
      </c>
      <c r="F257" s="161">
        <v>35</v>
      </c>
      <c r="G257" s="161" t="s">
        <v>79</v>
      </c>
      <c r="H257" s="298">
        <v>12500</v>
      </c>
      <c r="I257" s="163" t="s">
        <v>19</v>
      </c>
      <c r="J257" s="148" t="s">
        <v>338</v>
      </c>
    </row>
    <row r="258" spans="1:12" x14ac:dyDescent="0.25">
      <c r="A258" s="30">
        <f t="shared" si="4"/>
        <v>159</v>
      </c>
      <c r="B258" s="161">
        <v>175</v>
      </c>
      <c r="C258" s="161">
        <v>44122107</v>
      </c>
      <c r="D258" s="161">
        <v>29901</v>
      </c>
      <c r="E258" s="162" t="s">
        <v>63</v>
      </c>
      <c r="F258" s="161">
        <v>305</v>
      </c>
      <c r="G258" s="161" t="s">
        <v>53</v>
      </c>
      <c r="H258" s="298">
        <v>50000</v>
      </c>
      <c r="I258" s="163" t="s">
        <v>19</v>
      </c>
      <c r="J258" s="148" t="s">
        <v>338</v>
      </c>
    </row>
    <row r="259" spans="1:12" ht="30" x14ac:dyDescent="0.25">
      <c r="A259" s="30">
        <f t="shared" si="4"/>
        <v>160</v>
      </c>
      <c r="B259" s="161">
        <v>175</v>
      </c>
      <c r="C259" s="161">
        <v>44122118</v>
      </c>
      <c r="D259" s="161">
        <v>29901</v>
      </c>
      <c r="E259" s="162" t="s">
        <v>61</v>
      </c>
      <c r="F259" s="161">
        <v>319</v>
      </c>
      <c r="G259" s="161" t="s">
        <v>53</v>
      </c>
      <c r="H259" s="298">
        <v>35000</v>
      </c>
      <c r="I259" s="163" t="s">
        <v>19</v>
      </c>
      <c r="J259" s="148" t="s">
        <v>338</v>
      </c>
    </row>
    <row r="260" spans="1:12" x14ac:dyDescent="0.25">
      <c r="A260" s="30">
        <f t="shared" si="4"/>
        <v>161</v>
      </c>
      <c r="B260" s="161">
        <v>175</v>
      </c>
      <c r="C260" s="161">
        <v>44121628</v>
      </c>
      <c r="D260" s="161">
        <v>29901</v>
      </c>
      <c r="E260" s="162" t="s">
        <v>427</v>
      </c>
      <c r="F260" s="161">
        <v>24</v>
      </c>
      <c r="G260" s="161" t="s">
        <v>24</v>
      </c>
      <c r="H260" s="298">
        <v>35000</v>
      </c>
      <c r="I260" s="163" t="s">
        <v>19</v>
      </c>
      <c r="J260" s="148" t="s">
        <v>338</v>
      </c>
    </row>
    <row r="261" spans="1:12" s="128" customFormat="1" x14ac:dyDescent="0.25">
      <c r="A261" s="30">
        <f t="shared" si="4"/>
        <v>162</v>
      </c>
      <c r="B261" s="148">
        <v>175</v>
      </c>
      <c r="C261" s="148">
        <v>44121605</v>
      </c>
      <c r="D261" s="148">
        <v>29901</v>
      </c>
      <c r="E261" s="149" t="s">
        <v>428</v>
      </c>
      <c r="F261" s="148">
        <v>10</v>
      </c>
      <c r="G261" s="148" t="s">
        <v>24</v>
      </c>
      <c r="H261" s="295">
        <v>9800</v>
      </c>
      <c r="I261" s="150" t="s">
        <v>19</v>
      </c>
      <c r="J261" s="29" t="s">
        <v>335</v>
      </c>
    </row>
    <row r="262" spans="1:12" s="128" customFormat="1" x14ac:dyDescent="0.25">
      <c r="A262" s="30">
        <f t="shared" si="4"/>
        <v>163</v>
      </c>
      <c r="B262" s="148">
        <v>175</v>
      </c>
      <c r="C262" s="148">
        <v>44121636</v>
      </c>
      <c r="D262" s="148">
        <v>29901</v>
      </c>
      <c r="E262" s="149" t="s">
        <v>429</v>
      </c>
      <c r="F262" s="148">
        <v>7</v>
      </c>
      <c r="G262" s="148" t="s">
        <v>24</v>
      </c>
      <c r="H262" s="295">
        <v>73200</v>
      </c>
      <c r="I262" s="150" t="s">
        <v>19</v>
      </c>
      <c r="J262" s="29" t="s">
        <v>335</v>
      </c>
      <c r="L262" s="168"/>
    </row>
    <row r="263" spans="1:12" s="128" customFormat="1" x14ac:dyDescent="0.25">
      <c r="A263" s="30">
        <f t="shared" si="4"/>
        <v>164</v>
      </c>
      <c r="B263" s="161">
        <v>175</v>
      </c>
      <c r="C263" s="161">
        <v>44111912</v>
      </c>
      <c r="D263" s="161">
        <v>29901</v>
      </c>
      <c r="E263" s="162" t="s">
        <v>430</v>
      </c>
      <c r="F263" s="161">
        <v>12</v>
      </c>
      <c r="G263" s="161" t="s">
        <v>24</v>
      </c>
      <c r="H263" s="298">
        <v>35000</v>
      </c>
      <c r="I263" s="163" t="s">
        <v>19</v>
      </c>
      <c r="J263" s="148" t="s">
        <v>338</v>
      </c>
      <c r="K263" s="37"/>
    </row>
    <row r="264" spans="1:12" s="128" customFormat="1" ht="15.75" thickBot="1" x14ac:dyDescent="0.3">
      <c r="A264" s="30">
        <f t="shared" si="4"/>
        <v>165</v>
      </c>
      <c r="B264" s="148">
        <v>175</v>
      </c>
      <c r="C264" s="148">
        <v>44121705</v>
      </c>
      <c r="D264" s="148">
        <v>29901</v>
      </c>
      <c r="E264" s="149" t="s">
        <v>69</v>
      </c>
      <c r="F264" s="148">
        <v>30</v>
      </c>
      <c r="G264" s="148" t="s">
        <v>24</v>
      </c>
      <c r="H264" s="295">
        <v>30000</v>
      </c>
      <c r="I264" s="150" t="s">
        <v>19</v>
      </c>
      <c r="J264" s="148" t="s">
        <v>338</v>
      </c>
      <c r="K264" s="37"/>
    </row>
    <row r="265" spans="1:12" s="128" customFormat="1" x14ac:dyDescent="0.25">
      <c r="A265" s="169">
        <f t="shared" si="4"/>
        <v>166</v>
      </c>
      <c r="B265" s="169">
        <v>175</v>
      </c>
      <c r="C265" s="169"/>
      <c r="D265" s="170">
        <v>29902</v>
      </c>
      <c r="E265" s="171" t="s">
        <v>116</v>
      </c>
      <c r="F265" s="169"/>
      <c r="G265" s="169"/>
      <c r="H265" s="304">
        <f>SUM(H266:H272)</f>
        <v>6126111</v>
      </c>
      <c r="I265" s="169"/>
      <c r="J265" s="169"/>
      <c r="K265" s="147">
        <v>5565291</v>
      </c>
    </row>
    <row r="266" spans="1:12" s="128" customFormat="1" x14ac:dyDescent="0.25">
      <c r="A266" s="30">
        <f t="shared" si="4"/>
        <v>167</v>
      </c>
      <c r="B266" s="148">
        <v>175</v>
      </c>
      <c r="C266" s="148">
        <v>42281912</v>
      </c>
      <c r="D266" s="29">
        <v>29902</v>
      </c>
      <c r="E266" s="158" t="s">
        <v>117</v>
      </c>
      <c r="F266" s="29">
        <v>30</v>
      </c>
      <c r="G266" s="29" t="s">
        <v>431</v>
      </c>
      <c r="H266" s="301">
        <f>100000+600000</f>
        <v>700000</v>
      </c>
      <c r="I266" s="150" t="s">
        <v>19</v>
      </c>
      <c r="J266" s="29" t="s">
        <v>335</v>
      </c>
      <c r="K266" s="37"/>
    </row>
    <row r="267" spans="1:12" s="128" customFormat="1" x14ac:dyDescent="0.25">
      <c r="A267" s="30">
        <f t="shared" si="4"/>
        <v>168</v>
      </c>
      <c r="B267" s="148">
        <v>175</v>
      </c>
      <c r="C267" s="148">
        <v>42132203</v>
      </c>
      <c r="D267" s="29">
        <v>29902</v>
      </c>
      <c r="E267" s="158" t="s">
        <v>432</v>
      </c>
      <c r="F267" s="29">
        <v>100</v>
      </c>
      <c r="G267" s="29" t="s">
        <v>73</v>
      </c>
      <c r="H267" s="301">
        <v>1000000</v>
      </c>
      <c r="I267" s="150" t="s">
        <v>19</v>
      </c>
      <c r="J267" s="148" t="s">
        <v>338</v>
      </c>
      <c r="K267" s="37"/>
    </row>
    <row r="268" spans="1:12" s="128" customFormat="1" x14ac:dyDescent="0.25">
      <c r="A268" s="30">
        <f t="shared" si="4"/>
        <v>169</v>
      </c>
      <c r="B268" s="148">
        <v>175</v>
      </c>
      <c r="C268" s="148">
        <v>42131713</v>
      </c>
      <c r="D268" s="29">
        <v>29902</v>
      </c>
      <c r="E268" s="158" t="s">
        <v>433</v>
      </c>
      <c r="F268" s="29">
        <v>200</v>
      </c>
      <c r="G268" s="29" t="s">
        <v>24</v>
      </c>
      <c r="H268" s="301">
        <f>2500000-1000000</f>
        <v>1500000</v>
      </c>
      <c r="I268" s="150" t="s">
        <v>19</v>
      </c>
      <c r="J268" s="29" t="s">
        <v>335</v>
      </c>
      <c r="K268" s="37"/>
    </row>
    <row r="269" spans="1:12" s="128" customFormat="1" x14ac:dyDescent="0.25">
      <c r="A269" s="30">
        <f t="shared" si="4"/>
        <v>170</v>
      </c>
      <c r="B269" s="148">
        <v>175</v>
      </c>
      <c r="C269" s="148">
        <v>46181702</v>
      </c>
      <c r="D269" s="38">
        <v>29902</v>
      </c>
      <c r="E269" s="166" t="s">
        <v>139</v>
      </c>
      <c r="F269" s="38">
        <v>100</v>
      </c>
      <c r="G269" s="38" t="s">
        <v>24</v>
      </c>
      <c r="H269" s="89">
        <v>1500000</v>
      </c>
      <c r="I269" s="150" t="s">
        <v>19</v>
      </c>
      <c r="J269" s="29" t="s">
        <v>335</v>
      </c>
      <c r="K269" s="37"/>
    </row>
    <row r="270" spans="1:12" s="128" customFormat="1" x14ac:dyDescent="0.25">
      <c r="A270" s="30">
        <f t="shared" si="4"/>
        <v>171</v>
      </c>
      <c r="B270" s="148">
        <v>175</v>
      </c>
      <c r="C270" s="148">
        <v>46181541</v>
      </c>
      <c r="D270" s="38">
        <v>29902</v>
      </c>
      <c r="E270" s="166" t="s">
        <v>140</v>
      </c>
      <c r="F270" s="38">
        <v>15</v>
      </c>
      <c r="G270" s="38" t="s">
        <v>53</v>
      </c>
      <c r="H270" s="89">
        <v>850000</v>
      </c>
      <c r="I270" s="150" t="s">
        <v>19</v>
      </c>
      <c r="J270" s="29" t="s">
        <v>335</v>
      </c>
      <c r="K270" s="37"/>
    </row>
    <row r="271" spans="1:12" s="128" customFormat="1" x14ac:dyDescent="0.25">
      <c r="A271" s="30">
        <f t="shared" si="4"/>
        <v>172</v>
      </c>
      <c r="B271" s="148">
        <v>175</v>
      </c>
      <c r="C271" s="148" t="s">
        <v>434</v>
      </c>
      <c r="D271" s="148">
        <v>29905</v>
      </c>
      <c r="E271" s="153" t="s">
        <v>435</v>
      </c>
      <c r="F271" s="148">
        <v>1000</v>
      </c>
      <c r="G271" s="148" t="s">
        <v>24</v>
      </c>
      <c r="H271" s="295">
        <v>500000</v>
      </c>
      <c r="I271" s="150" t="s">
        <v>19</v>
      </c>
      <c r="J271" s="29" t="s">
        <v>335</v>
      </c>
      <c r="K271" s="37"/>
    </row>
    <row r="272" spans="1:12" s="128" customFormat="1" ht="15.75" thickBot="1" x14ac:dyDescent="0.3">
      <c r="A272" s="30">
        <f t="shared" ref="A272:A335" si="5">A271+1</f>
        <v>173</v>
      </c>
      <c r="B272" s="148">
        <v>175</v>
      </c>
      <c r="C272" s="148">
        <v>42281912</v>
      </c>
      <c r="D272" s="38">
        <v>29902</v>
      </c>
      <c r="E272" s="166" t="s">
        <v>436</v>
      </c>
      <c r="F272" s="38">
        <v>50</v>
      </c>
      <c r="G272" s="38" t="s">
        <v>431</v>
      </c>
      <c r="H272" s="89">
        <v>76111</v>
      </c>
      <c r="I272" s="163" t="s">
        <v>19</v>
      </c>
      <c r="J272" s="29" t="s">
        <v>335</v>
      </c>
      <c r="K272" s="37"/>
    </row>
    <row r="273" spans="1:11" s="128" customFormat="1" ht="30" x14ac:dyDescent="0.25">
      <c r="A273" s="152">
        <f t="shared" si="5"/>
        <v>174</v>
      </c>
      <c r="B273" s="151">
        <v>175</v>
      </c>
      <c r="C273" s="152"/>
      <c r="D273" s="152">
        <v>29903</v>
      </c>
      <c r="E273" s="145" t="s">
        <v>82</v>
      </c>
      <c r="F273" s="151"/>
      <c r="G273" s="151"/>
      <c r="H273" s="294">
        <f>SUM(H274:H312)</f>
        <v>4543036</v>
      </c>
      <c r="I273" s="146" t="s">
        <v>19</v>
      </c>
      <c r="J273" s="151"/>
      <c r="K273" s="147">
        <v>4371666</v>
      </c>
    </row>
    <row r="274" spans="1:11" s="128" customFormat="1" ht="30" x14ac:dyDescent="0.25">
      <c r="A274" s="30">
        <f t="shared" si="5"/>
        <v>175</v>
      </c>
      <c r="B274" s="148">
        <v>175</v>
      </c>
      <c r="C274" s="148">
        <v>14111507</v>
      </c>
      <c r="D274" s="148">
        <v>29903</v>
      </c>
      <c r="E274" s="149" t="s">
        <v>83</v>
      </c>
      <c r="F274" s="148">
        <v>100</v>
      </c>
      <c r="G274" s="148" t="s">
        <v>84</v>
      </c>
      <c r="H274" s="295">
        <v>430000</v>
      </c>
      <c r="I274" s="150" t="s">
        <v>19</v>
      </c>
      <c r="J274" s="164" t="s">
        <v>364</v>
      </c>
      <c r="K274" s="37"/>
    </row>
    <row r="275" spans="1:11" s="128" customFormat="1" x14ac:dyDescent="0.25">
      <c r="A275" s="30">
        <f t="shared" si="5"/>
        <v>176</v>
      </c>
      <c r="B275" s="148">
        <v>175</v>
      </c>
      <c r="C275" s="148">
        <v>44122019</v>
      </c>
      <c r="D275" s="148">
        <v>29903</v>
      </c>
      <c r="E275" s="149" t="s">
        <v>437</v>
      </c>
      <c r="F275" s="148">
        <v>40</v>
      </c>
      <c r="G275" s="148" t="s">
        <v>24</v>
      </c>
      <c r="H275" s="295">
        <v>82860</v>
      </c>
      <c r="I275" s="150" t="s">
        <v>19</v>
      </c>
      <c r="J275" s="164" t="s">
        <v>336</v>
      </c>
      <c r="K275" s="37"/>
    </row>
    <row r="276" spans="1:11" s="128" customFormat="1" x14ac:dyDescent="0.25">
      <c r="A276" s="30">
        <f t="shared" si="5"/>
        <v>177</v>
      </c>
      <c r="B276" s="148">
        <v>175</v>
      </c>
      <c r="C276" s="148">
        <v>14111519</v>
      </c>
      <c r="D276" s="148">
        <v>29903</v>
      </c>
      <c r="E276" s="149" t="s">
        <v>96</v>
      </c>
      <c r="F276" s="148">
        <v>20</v>
      </c>
      <c r="G276" s="148" t="s">
        <v>438</v>
      </c>
      <c r="H276" s="295">
        <v>25000</v>
      </c>
      <c r="I276" s="150" t="s">
        <v>19</v>
      </c>
      <c r="J276" s="164" t="s">
        <v>364</v>
      </c>
      <c r="K276" s="37"/>
    </row>
    <row r="277" spans="1:11" s="128" customFormat="1" x14ac:dyDescent="0.25">
      <c r="A277" s="30">
        <f t="shared" si="5"/>
        <v>178</v>
      </c>
      <c r="B277" s="148">
        <v>175</v>
      </c>
      <c r="C277" s="148">
        <v>44122017</v>
      </c>
      <c r="D277" s="148">
        <v>29903</v>
      </c>
      <c r="E277" s="149" t="s">
        <v>85</v>
      </c>
      <c r="F277" s="148">
        <v>12</v>
      </c>
      <c r="G277" s="148" t="s">
        <v>60</v>
      </c>
      <c r="H277" s="295">
        <v>50000</v>
      </c>
      <c r="I277" s="150" t="s">
        <v>19</v>
      </c>
      <c r="J277" s="164" t="s">
        <v>364</v>
      </c>
      <c r="K277" s="37"/>
    </row>
    <row r="278" spans="1:11" s="128" customFormat="1" x14ac:dyDescent="0.25">
      <c r="A278" s="30">
        <f t="shared" si="5"/>
        <v>179</v>
      </c>
      <c r="B278" s="148">
        <v>175</v>
      </c>
      <c r="C278" s="148">
        <v>44112011</v>
      </c>
      <c r="D278" s="148">
        <v>29903</v>
      </c>
      <c r="E278" s="149" t="s">
        <v>86</v>
      </c>
      <c r="F278" s="148">
        <v>20</v>
      </c>
      <c r="G278" s="148" t="s">
        <v>60</v>
      </c>
      <c r="H278" s="295">
        <v>50000</v>
      </c>
      <c r="I278" s="150" t="s">
        <v>19</v>
      </c>
      <c r="J278" s="164" t="s">
        <v>364</v>
      </c>
      <c r="K278" s="37"/>
    </row>
    <row r="279" spans="1:11" s="128" customFormat="1" x14ac:dyDescent="0.25">
      <c r="A279" s="30">
        <f t="shared" si="5"/>
        <v>180</v>
      </c>
      <c r="B279" s="148">
        <v>175</v>
      </c>
      <c r="C279" s="148">
        <v>44121507</v>
      </c>
      <c r="D279" s="148">
        <v>29903</v>
      </c>
      <c r="E279" s="149" t="s">
        <v>87</v>
      </c>
      <c r="F279" s="148">
        <v>12</v>
      </c>
      <c r="G279" s="148" t="s">
        <v>88</v>
      </c>
      <c r="H279" s="295">
        <v>15000</v>
      </c>
      <c r="I279" s="150" t="s">
        <v>19</v>
      </c>
      <c r="J279" s="164" t="s">
        <v>364</v>
      </c>
      <c r="K279" s="37"/>
    </row>
    <row r="280" spans="1:11" s="128" customFormat="1" x14ac:dyDescent="0.25">
      <c r="A280" s="30">
        <f t="shared" si="5"/>
        <v>181</v>
      </c>
      <c r="B280" s="148">
        <v>175</v>
      </c>
      <c r="C280" s="148">
        <v>44121506</v>
      </c>
      <c r="D280" s="148">
        <v>29903</v>
      </c>
      <c r="E280" s="149" t="s">
        <v>89</v>
      </c>
      <c r="F280" s="148">
        <v>25</v>
      </c>
      <c r="G280" s="148" t="s">
        <v>24</v>
      </c>
      <c r="H280" s="295">
        <v>15000</v>
      </c>
      <c r="I280" s="150" t="s">
        <v>19</v>
      </c>
      <c r="J280" s="164" t="s">
        <v>364</v>
      </c>
      <c r="K280" s="37"/>
    </row>
    <row r="281" spans="1:11" s="128" customFormat="1" x14ac:dyDescent="0.25">
      <c r="A281" s="30">
        <f t="shared" si="5"/>
        <v>182</v>
      </c>
      <c r="B281" s="148">
        <v>175</v>
      </c>
      <c r="C281" s="148">
        <v>44122011</v>
      </c>
      <c r="D281" s="148">
        <v>29903</v>
      </c>
      <c r="E281" s="149" t="s">
        <v>90</v>
      </c>
      <c r="F281" s="148">
        <v>24</v>
      </c>
      <c r="G281" s="148" t="s">
        <v>24</v>
      </c>
      <c r="H281" s="295">
        <v>15000</v>
      </c>
      <c r="I281" s="150" t="s">
        <v>19</v>
      </c>
      <c r="J281" s="164" t="s">
        <v>364</v>
      </c>
      <c r="K281" s="37"/>
    </row>
    <row r="282" spans="1:11" s="128" customFormat="1" x14ac:dyDescent="0.25">
      <c r="A282" s="30">
        <f t="shared" si="5"/>
        <v>183</v>
      </c>
      <c r="B282" s="148">
        <v>175</v>
      </c>
      <c r="C282" s="148">
        <v>44112005</v>
      </c>
      <c r="D282" s="148">
        <v>29903</v>
      </c>
      <c r="E282" s="149" t="s">
        <v>91</v>
      </c>
      <c r="F282" s="148">
        <v>55</v>
      </c>
      <c r="G282" s="148" t="s">
        <v>24</v>
      </c>
      <c r="H282" s="295">
        <v>150000</v>
      </c>
      <c r="I282" s="150" t="s">
        <v>19</v>
      </c>
      <c r="J282" s="164" t="s">
        <v>364</v>
      </c>
      <c r="K282" s="37"/>
    </row>
    <row r="283" spans="1:11" s="128" customFormat="1" x14ac:dyDescent="0.25">
      <c r="A283" s="30">
        <f t="shared" si="5"/>
        <v>184</v>
      </c>
      <c r="B283" s="148">
        <v>175</v>
      </c>
      <c r="C283" s="148">
        <v>14111514</v>
      </c>
      <c r="D283" s="148">
        <v>29903</v>
      </c>
      <c r="E283" s="149" t="s">
        <v>92</v>
      </c>
      <c r="F283" s="148">
        <v>65</v>
      </c>
      <c r="G283" s="148" t="s">
        <v>24</v>
      </c>
      <c r="H283" s="295">
        <v>50000</v>
      </c>
      <c r="I283" s="150" t="s">
        <v>19</v>
      </c>
      <c r="J283" s="164" t="s">
        <v>364</v>
      </c>
      <c r="K283" s="37"/>
    </row>
    <row r="284" spans="1:11" s="128" customFormat="1" ht="30" x14ac:dyDescent="0.25">
      <c r="A284" s="30">
        <f t="shared" si="5"/>
        <v>185</v>
      </c>
      <c r="B284" s="148">
        <v>175</v>
      </c>
      <c r="C284" s="148">
        <v>14111808</v>
      </c>
      <c r="D284" s="148">
        <v>29903</v>
      </c>
      <c r="E284" s="149" t="s">
        <v>439</v>
      </c>
      <c r="F284" s="148">
        <v>25</v>
      </c>
      <c r="G284" s="148" t="s">
        <v>24</v>
      </c>
      <c r="H284" s="295">
        <v>30000</v>
      </c>
      <c r="I284" s="150" t="s">
        <v>19</v>
      </c>
      <c r="J284" s="164" t="s">
        <v>364</v>
      </c>
      <c r="K284" s="37"/>
    </row>
    <row r="285" spans="1:11" s="128" customFormat="1" x14ac:dyDescent="0.25">
      <c r="A285" s="30">
        <f t="shared" si="5"/>
        <v>186</v>
      </c>
      <c r="B285" s="148">
        <v>175</v>
      </c>
      <c r="C285" s="148">
        <v>14111610</v>
      </c>
      <c r="D285" s="148">
        <v>29903</v>
      </c>
      <c r="E285" s="149" t="s">
        <v>93</v>
      </c>
      <c r="F285" s="148">
        <v>23</v>
      </c>
      <c r="G285" s="148" t="s">
        <v>88</v>
      </c>
      <c r="H285" s="295">
        <v>20000</v>
      </c>
      <c r="I285" s="150" t="s">
        <v>19</v>
      </c>
      <c r="J285" s="164" t="s">
        <v>364</v>
      </c>
      <c r="K285" s="37"/>
    </row>
    <row r="286" spans="1:11" s="128" customFormat="1" ht="30" x14ac:dyDescent="0.25">
      <c r="A286" s="30">
        <f t="shared" si="5"/>
        <v>187</v>
      </c>
      <c r="B286" s="148">
        <v>175</v>
      </c>
      <c r="C286" s="148">
        <v>14111507</v>
      </c>
      <c r="D286" s="148">
        <v>29903</v>
      </c>
      <c r="E286" s="149" t="s">
        <v>83</v>
      </c>
      <c r="F286" s="148">
        <v>520</v>
      </c>
      <c r="G286" s="148" t="s">
        <v>440</v>
      </c>
      <c r="H286" s="295">
        <v>596370</v>
      </c>
      <c r="I286" s="150" t="s">
        <v>19</v>
      </c>
      <c r="J286" s="148" t="s">
        <v>336</v>
      </c>
      <c r="K286" s="37"/>
    </row>
    <row r="287" spans="1:11" s="128" customFormat="1" x14ac:dyDescent="0.25">
      <c r="A287" s="30">
        <f t="shared" si="5"/>
        <v>188</v>
      </c>
      <c r="B287" s="148">
        <v>175</v>
      </c>
      <c r="C287" s="148">
        <v>14111519</v>
      </c>
      <c r="D287" s="148">
        <v>29903</v>
      </c>
      <c r="E287" s="149" t="s">
        <v>96</v>
      </c>
      <c r="F287" s="148">
        <v>20</v>
      </c>
      <c r="G287" s="148" t="s">
        <v>73</v>
      </c>
      <c r="H287" s="295">
        <v>100000</v>
      </c>
      <c r="I287" s="150" t="s">
        <v>19</v>
      </c>
      <c r="J287" s="148" t="s">
        <v>336</v>
      </c>
      <c r="K287" s="37"/>
    </row>
    <row r="288" spans="1:11" s="128" customFormat="1" x14ac:dyDescent="0.25">
      <c r="A288" s="30">
        <f t="shared" si="5"/>
        <v>189</v>
      </c>
      <c r="B288" s="148">
        <v>175</v>
      </c>
      <c r="C288" s="148">
        <v>44122017</v>
      </c>
      <c r="D288" s="148">
        <v>29903</v>
      </c>
      <c r="E288" s="149" t="s">
        <v>85</v>
      </c>
      <c r="F288" s="148">
        <v>140</v>
      </c>
      <c r="G288" s="148" t="s">
        <v>53</v>
      </c>
      <c r="H288" s="295">
        <v>450000</v>
      </c>
      <c r="I288" s="150" t="s">
        <v>19</v>
      </c>
      <c r="J288" s="148" t="s">
        <v>336</v>
      </c>
      <c r="K288" s="37"/>
    </row>
    <row r="289" spans="1:12" s="128" customFormat="1" x14ac:dyDescent="0.25">
      <c r="A289" s="30">
        <f t="shared" si="5"/>
        <v>190</v>
      </c>
      <c r="B289" s="148">
        <v>175</v>
      </c>
      <c r="C289" s="148">
        <v>44112011</v>
      </c>
      <c r="D289" s="148">
        <v>29903</v>
      </c>
      <c r="E289" s="149" t="s">
        <v>86</v>
      </c>
      <c r="F289" s="148">
        <v>64</v>
      </c>
      <c r="G289" s="148" t="s">
        <v>53</v>
      </c>
      <c r="H289" s="295">
        <v>100000</v>
      </c>
      <c r="I289" s="150" t="s">
        <v>19</v>
      </c>
      <c r="J289" s="148" t="s">
        <v>336</v>
      </c>
      <c r="K289" s="37"/>
    </row>
    <row r="290" spans="1:12" s="128" customFormat="1" x14ac:dyDescent="0.25">
      <c r="A290" s="30">
        <f t="shared" si="5"/>
        <v>191</v>
      </c>
      <c r="B290" s="148">
        <v>175</v>
      </c>
      <c r="C290" s="148">
        <v>44121507</v>
      </c>
      <c r="D290" s="148">
        <v>29903</v>
      </c>
      <c r="E290" s="149" t="s">
        <v>87</v>
      </c>
      <c r="F290" s="148">
        <v>117</v>
      </c>
      <c r="G290" s="148" t="s">
        <v>53</v>
      </c>
      <c r="H290" s="295">
        <v>140000</v>
      </c>
      <c r="I290" s="150" t="s">
        <v>19</v>
      </c>
      <c r="J290" s="148" t="s">
        <v>336</v>
      </c>
      <c r="K290" s="37"/>
      <c r="L290" s="50"/>
    </row>
    <row r="291" spans="1:12" s="128" customFormat="1" x14ac:dyDescent="0.25">
      <c r="A291" s="30">
        <f t="shared" si="5"/>
        <v>192</v>
      </c>
      <c r="B291" s="148">
        <v>175</v>
      </c>
      <c r="C291" s="148">
        <v>44122010</v>
      </c>
      <c r="D291" s="148">
        <v>29903</v>
      </c>
      <c r="E291" s="149" t="s">
        <v>94</v>
      </c>
      <c r="F291" s="148">
        <v>87</v>
      </c>
      <c r="G291" s="148" t="s">
        <v>53</v>
      </c>
      <c r="H291" s="295">
        <v>100000</v>
      </c>
      <c r="I291" s="150" t="s">
        <v>19</v>
      </c>
      <c r="J291" s="148" t="s">
        <v>336</v>
      </c>
      <c r="K291" s="37"/>
    </row>
    <row r="292" spans="1:12" s="128" customFormat="1" x14ac:dyDescent="0.25">
      <c r="A292" s="30">
        <f t="shared" si="5"/>
        <v>193</v>
      </c>
      <c r="B292" s="148">
        <v>175</v>
      </c>
      <c r="C292" s="148">
        <v>44122101</v>
      </c>
      <c r="D292" s="148">
        <v>29903</v>
      </c>
      <c r="E292" s="149" t="s">
        <v>95</v>
      </c>
      <c r="F292" s="148">
        <v>68</v>
      </c>
      <c r="G292" s="148" t="s">
        <v>24</v>
      </c>
      <c r="H292" s="295">
        <v>30000</v>
      </c>
      <c r="I292" s="150" t="s">
        <v>19</v>
      </c>
      <c r="J292" s="148" t="s">
        <v>336</v>
      </c>
      <c r="K292" s="37"/>
    </row>
    <row r="293" spans="1:12" x14ac:dyDescent="0.25">
      <c r="A293" s="30">
        <f t="shared" si="5"/>
        <v>194</v>
      </c>
      <c r="B293" s="148">
        <v>175</v>
      </c>
      <c r="C293" s="148">
        <v>44112005</v>
      </c>
      <c r="D293" s="148">
        <v>29903</v>
      </c>
      <c r="E293" s="149" t="s">
        <v>91</v>
      </c>
      <c r="F293" s="148">
        <v>190</v>
      </c>
      <c r="G293" s="148" t="s">
        <v>24</v>
      </c>
      <c r="H293" s="295">
        <v>500000</v>
      </c>
      <c r="I293" s="150" t="s">
        <v>19</v>
      </c>
      <c r="J293" s="148" t="s">
        <v>336</v>
      </c>
    </row>
    <row r="294" spans="1:12" x14ac:dyDescent="0.25">
      <c r="A294" s="30">
        <f t="shared" si="5"/>
        <v>195</v>
      </c>
      <c r="B294" s="148">
        <v>175</v>
      </c>
      <c r="C294" s="148">
        <v>44121506</v>
      </c>
      <c r="D294" s="148">
        <v>29903</v>
      </c>
      <c r="E294" s="149" t="s">
        <v>89</v>
      </c>
      <c r="F294" s="148">
        <v>5</v>
      </c>
      <c r="G294" s="148" t="s">
        <v>53</v>
      </c>
      <c r="H294" s="295">
        <v>10000</v>
      </c>
      <c r="I294" s="150" t="s">
        <v>19</v>
      </c>
      <c r="J294" s="148" t="s">
        <v>336</v>
      </c>
    </row>
    <row r="295" spans="1:12" x14ac:dyDescent="0.25">
      <c r="A295" s="30">
        <f t="shared" si="5"/>
        <v>196</v>
      </c>
      <c r="B295" s="148">
        <v>175</v>
      </c>
      <c r="C295" s="148">
        <v>44122011</v>
      </c>
      <c r="D295" s="148">
        <v>29903</v>
      </c>
      <c r="E295" s="149" t="s">
        <v>90</v>
      </c>
      <c r="F295" s="148">
        <v>340</v>
      </c>
      <c r="G295" s="148" t="s">
        <v>53</v>
      </c>
      <c r="H295" s="295">
        <v>250000</v>
      </c>
      <c r="I295" s="150" t="s">
        <v>19</v>
      </c>
      <c r="J295" s="148" t="s">
        <v>336</v>
      </c>
    </row>
    <row r="296" spans="1:12" x14ac:dyDescent="0.25">
      <c r="A296" s="30">
        <f t="shared" si="5"/>
        <v>197</v>
      </c>
      <c r="B296" s="148">
        <v>175</v>
      </c>
      <c r="C296" s="148">
        <v>14111514</v>
      </c>
      <c r="D296" s="148">
        <v>29903</v>
      </c>
      <c r="E296" s="149" t="s">
        <v>92</v>
      </c>
      <c r="F296" s="148">
        <v>120</v>
      </c>
      <c r="G296" s="148" t="s">
        <v>24</v>
      </c>
      <c r="H296" s="295">
        <v>50000</v>
      </c>
      <c r="I296" s="150" t="s">
        <v>19</v>
      </c>
      <c r="J296" s="148" t="s">
        <v>336</v>
      </c>
    </row>
    <row r="297" spans="1:12" ht="30" x14ac:dyDescent="0.25">
      <c r="A297" s="30">
        <f t="shared" si="5"/>
        <v>198</v>
      </c>
      <c r="B297" s="148">
        <v>175</v>
      </c>
      <c r="C297" s="148">
        <v>14111808</v>
      </c>
      <c r="D297" s="148">
        <v>29903</v>
      </c>
      <c r="E297" s="149" t="s">
        <v>439</v>
      </c>
      <c r="F297" s="148">
        <v>150</v>
      </c>
      <c r="G297" s="148" t="s">
        <v>24</v>
      </c>
      <c r="H297" s="295">
        <v>75000</v>
      </c>
      <c r="I297" s="150" t="s">
        <v>19</v>
      </c>
      <c r="J297" s="148" t="s">
        <v>336</v>
      </c>
    </row>
    <row r="298" spans="1:12" ht="30" x14ac:dyDescent="0.25">
      <c r="A298" s="30">
        <f t="shared" si="5"/>
        <v>199</v>
      </c>
      <c r="B298" s="148">
        <v>175</v>
      </c>
      <c r="C298" s="148">
        <v>14111507</v>
      </c>
      <c r="D298" s="148">
        <v>29903</v>
      </c>
      <c r="E298" s="149" t="s">
        <v>83</v>
      </c>
      <c r="F298" s="148">
        <v>615</v>
      </c>
      <c r="G298" s="148" t="s">
        <v>441</v>
      </c>
      <c r="H298" s="295">
        <v>250000</v>
      </c>
      <c r="I298" s="150" t="s">
        <v>19</v>
      </c>
      <c r="J298" s="148" t="s">
        <v>338</v>
      </c>
    </row>
    <row r="299" spans="1:12" x14ac:dyDescent="0.25">
      <c r="A299" s="30">
        <f t="shared" si="5"/>
        <v>200</v>
      </c>
      <c r="B299" s="148">
        <v>175</v>
      </c>
      <c r="C299" s="148">
        <v>14111514</v>
      </c>
      <c r="D299" s="148">
        <v>29903</v>
      </c>
      <c r="E299" s="149" t="s">
        <v>92</v>
      </c>
      <c r="F299" s="148">
        <v>54</v>
      </c>
      <c r="G299" s="148" t="s">
        <v>76</v>
      </c>
      <c r="H299" s="295">
        <v>97000</v>
      </c>
      <c r="I299" s="150" t="s">
        <v>19</v>
      </c>
      <c r="J299" s="148" t="s">
        <v>338</v>
      </c>
    </row>
    <row r="300" spans="1:12" x14ac:dyDescent="0.25">
      <c r="A300" s="30">
        <f t="shared" si="5"/>
        <v>201</v>
      </c>
      <c r="B300" s="148">
        <v>175</v>
      </c>
      <c r="C300" s="148">
        <v>14111519</v>
      </c>
      <c r="D300" s="148">
        <v>29903</v>
      </c>
      <c r="E300" s="149" t="s">
        <v>96</v>
      </c>
      <c r="F300" s="148">
        <v>10</v>
      </c>
      <c r="G300" s="148" t="s">
        <v>73</v>
      </c>
      <c r="H300" s="295">
        <v>60000</v>
      </c>
      <c r="I300" s="150" t="s">
        <v>19</v>
      </c>
      <c r="J300" s="148" t="s">
        <v>338</v>
      </c>
    </row>
    <row r="301" spans="1:12" x14ac:dyDescent="0.25">
      <c r="A301" s="30">
        <f t="shared" si="5"/>
        <v>202</v>
      </c>
      <c r="B301" s="148">
        <v>175</v>
      </c>
      <c r="C301" s="148">
        <v>14111610</v>
      </c>
      <c r="D301" s="148">
        <v>29903</v>
      </c>
      <c r="E301" s="149" t="s">
        <v>93</v>
      </c>
      <c r="F301" s="148">
        <v>25</v>
      </c>
      <c r="G301" s="148" t="s">
        <v>97</v>
      </c>
      <c r="H301" s="295">
        <v>20000</v>
      </c>
      <c r="I301" s="150" t="s">
        <v>19</v>
      </c>
      <c r="J301" s="148" t="s">
        <v>338</v>
      </c>
    </row>
    <row r="302" spans="1:12" x14ac:dyDescent="0.25">
      <c r="A302" s="30">
        <f t="shared" si="5"/>
        <v>203</v>
      </c>
      <c r="B302" s="148">
        <v>175</v>
      </c>
      <c r="C302" s="148">
        <v>14111530</v>
      </c>
      <c r="D302" s="148">
        <v>29903</v>
      </c>
      <c r="E302" s="149" t="s">
        <v>442</v>
      </c>
      <c r="F302" s="148">
        <v>12</v>
      </c>
      <c r="G302" s="148" t="s">
        <v>24</v>
      </c>
      <c r="H302" s="295">
        <v>15000</v>
      </c>
      <c r="I302" s="150" t="s">
        <v>19</v>
      </c>
      <c r="J302" s="148" t="s">
        <v>338</v>
      </c>
    </row>
    <row r="303" spans="1:12" x14ac:dyDescent="0.25">
      <c r="A303" s="30">
        <f t="shared" si="5"/>
        <v>204</v>
      </c>
      <c r="B303" s="148">
        <v>175</v>
      </c>
      <c r="C303" s="148">
        <v>14121810</v>
      </c>
      <c r="D303" s="148">
        <v>29903</v>
      </c>
      <c r="E303" s="149" t="s">
        <v>443</v>
      </c>
      <c r="F303" s="148">
        <v>3</v>
      </c>
      <c r="G303" s="148" t="s">
        <v>53</v>
      </c>
      <c r="H303" s="295">
        <v>7662</v>
      </c>
      <c r="I303" s="150" t="s">
        <v>19</v>
      </c>
      <c r="J303" s="148" t="s">
        <v>338</v>
      </c>
    </row>
    <row r="304" spans="1:12" ht="30" x14ac:dyDescent="0.25">
      <c r="A304" s="30">
        <f t="shared" si="5"/>
        <v>205</v>
      </c>
      <c r="B304" s="148">
        <v>175</v>
      </c>
      <c r="C304" s="148">
        <v>14111808</v>
      </c>
      <c r="D304" s="148">
        <v>29903</v>
      </c>
      <c r="E304" s="149" t="s">
        <v>439</v>
      </c>
      <c r="F304" s="148">
        <v>68</v>
      </c>
      <c r="G304" s="148" t="s">
        <v>76</v>
      </c>
      <c r="H304" s="295">
        <v>112000</v>
      </c>
      <c r="I304" s="150" t="s">
        <v>19</v>
      </c>
      <c r="J304" s="148" t="s">
        <v>338</v>
      </c>
    </row>
    <row r="305" spans="1:11" x14ac:dyDescent="0.25">
      <c r="A305" s="30">
        <f t="shared" si="5"/>
        <v>206</v>
      </c>
      <c r="B305" s="148">
        <v>175</v>
      </c>
      <c r="C305" s="148">
        <v>44112005</v>
      </c>
      <c r="D305" s="148">
        <v>29903</v>
      </c>
      <c r="E305" s="149" t="s">
        <v>91</v>
      </c>
      <c r="F305" s="148">
        <v>40</v>
      </c>
      <c r="G305" s="148" t="s">
        <v>76</v>
      </c>
      <c r="H305" s="295">
        <v>138400</v>
      </c>
      <c r="I305" s="150" t="s">
        <v>19</v>
      </c>
      <c r="J305" s="148" t="s">
        <v>338</v>
      </c>
    </row>
    <row r="306" spans="1:11" x14ac:dyDescent="0.25">
      <c r="A306" s="30">
        <f t="shared" si="5"/>
        <v>207</v>
      </c>
      <c r="B306" s="148">
        <v>175</v>
      </c>
      <c r="C306" s="148">
        <v>44112011</v>
      </c>
      <c r="D306" s="148">
        <v>29903</v>
      </c>
      <c r="E306" s="149" t="s">
        <v>86</v>
      </c>
      <c r="F306" s="148">
        <v>115</v>
      </c>
      <c r="G306" s="148" t="s">
        <v>53</v>
      </c>
      <c r="H306" s="295">
        <v>149600</v>
      </c>
      <c r="I306" s="150" t="s">
        <v>19</v>
      </c>
      <c r="J306" s="148" t="s">
        <v>338</v>
      </c>
    </row>
    <row r="307" spans="1:11" x14ac:dyDescent="0.25">
      <c r="A307" s="30">
        <f t="shared" si="5"/>
        <v>208</v>
      </c>
      <c r="B307" s="148">
        <v>175</v>
      </c>
      <c r="C307" s="148">
        <v>44121505</v>
      </c>
      <c r="D307" s="148">
        <v>29903</v>
      </c>
      <c r="E307" s="149" t="s">
        <v>89</v>
      </c>
      <c r="F307" s="148">
        <v>600</v>
      </c>
      <c r="G307" s="148" t="s">
        <v>24</v>
      </c>
      <c r="H307" s="295">
        <v>75000</v>
      </c>
      <c r="I307" s="150" t="s">
        <v>19</v>
      </c>
      <c r="J307" s="148" t="s">
        <v>338</v>
      </c>
    </row>
    <row r="308" spans="1:11" x14ac:dyDescent="0.25">
      <c r="A308" s="30">
        <f t="shared" si="5"/>
        <v>209</v>
      </c>
      <c r="B308" s="148">
        <v>175</v>
      </c>
      <c r="C308" s="148">
        <v>44121506</v>
      </c>
      <c r="D308" s="148">
        <v>29903</v>
      </c>
      <c r="E308" s="149" t="s">
        <v>89</v>
      </c>
      <c r="F308" s="148">
        <v>300</v>
      </c>
      <c r="G308" s="148" t="s">
        <v>24</v>
      </c>
      <c r="H308" s="295">
        <v>60144</v>
      </c>
      <c r="I308" s="150" t="s">
        <v>19</v>
      </c>
      <c r="J308" s="148" t="s">
        <v>338</v>
      </c>
    </row>
    <row r="309" spans="1:11" s="128" customFormat="1" x14ac:dyDescent="0.25">
      <c r="A309" s="30">
        <f t="shared" si="5"/>
        <v>210</v>
      </c>
      <c r="B309" s="148">
        <v>175</v>
      </c>
      <c r="C309" s="148">
        <v>44121507</v>
      </c>
      <c r="D309" s="148">
        <v>29903</v>
      </c>
      <c r="E309" s="149" t="s">
        <v>87</v>
      </c>
      <c r="F309" s="148">
        <v>17</v>
      </c>
      <c r="G309" s="148" t="s">
        <v>98</v>
      </c>
      <c r="H309" s="295">
        <v>34000</v>
      </c>
      <c r="I309" s="150" t="s">
        <v>19</v>
      </c>
      <c r="J309" s="148" t="s">
        <v>338</v>
      </c>
      <c r="K309" s="37"/>
    </row>
    <row r="310" spans="1:11" s="128" customFormat="1" x14ac:dyDescent="0.25">
      <c r="A310" s="30">
        <f t="shared" si="5"/>
        <v>211</v>
      </c>
      <c r="B310" s="148">
        <v>175</v>
      </c>
      <c r="C310" s="148" t="s">
        <v>99</v>
      </c>
      <c r="D310" s="148">
        <v>29903</v>
      </c>
      <c r="E310" s="149" t="s">
        <v>100</v>
      </c>
      <c r="F310" s="148">
        <v>5025</v>
      </c>
      <c r="G310" s="148" t="s">
        <v>24</v>
      </c>
      <c r="H310" s="295">
        <v>75000</v>
      </c>
      <c r="I310" s="150" t="s">
        <v>19</v>
      </c>
      <c r="J310" s="148" t="s">
        <v>338</v>
      </c>
      <c r="K310" s="37"/>
    </row>
    <row r="311" spans="1:11" s="128" customFormat="1" ht="30" x14ac:dyDescent="0.25">
      <c r="A311" s="30">
        <f t="shared" si="5"/>
        <v>212</v>
      </c>
      <c r="B311" s="148">
        <v>175</v>
      </c>
      <c r="C311" s="148">
        <v>14111507</v>
      </c>
      <c r="D311" s="148">
        <v>29903</v>
      </c>
      <c r="E311" s="149" t="s">
        <v>83</v>
      </c>
      <c r="F311" s="148">
        <v>125</v>
      </c>
      <c r="G311" s="148" t="s">
        <v>84</v>
      </c>
      <c r="H311" s="295">
        <v>100000</v>
      </c>
      <c r="I311" s="150" t="s">
        <v>19</v>
      </c>
      <c r="J311" s="148" t="s">
        <v>338</v>
      </c>
      <c r="K311" s="37"/>
    </row>
    <row r="312" spans="1:11" s="128" customFormat="1" ht="15.75" thickBot="1" x14ac:dyDescent="0.3">
      <c r="A312" s="30">
        <f t="shared" si="5"/>
        <v>213</v>
      </c>
      <c r="B312" s="148">
        <v>175</v>
      </c>
      <c r="C312" s="148">
        <v>44122017</v>
      </c>
      <c r="D312" s="148">
        <v>29903</v>
      </c>
      <c r="E312" s="149" t="s">
        <v>85</v>
      </c>
      <c r="F312" s="148">
        <v>5</v>
      </c>
      <c r="G312" s="148" t="s">
        <v>53</v>
      </c>
      <c r="H312" s="295">
        <v>15000</v>
      </c>
      <c r="I312" s="150" t="s">
        <v>19</v>
      </c>
      <c r="J312" s="148" t="s">
        <v>338</v>
      </c>
      <c r="K312" s="37"/>
    </row>
    <row r="313" spans="1:11" s="128" customFormat="1" x14ac:dyDescent="0.25">
      <c r="A313" s="152">
        <f t="shared" si="5"/>
        <v>214</v>
      </c>
      <c r="B313" s="151">
        <v>175</v>
      </c>
      <c r="C313" s="152"/>
      <c r="D313" s="152">
        <v>29904</v>
      </c>
      <c r="E313" s="145" t="s">
        <v>444</v>
      </c>
      <c r="F313" s="151"/>
      <c r="G313" s="151"/>
      <c r="H313" s="294">
        <f>SUM(H314:H318)</f>
        <v>6500000</v>
      </c>
      <c r="I313" s="146" t="s">
        <v>19</v>
      </c>
      <c r="J313" s="151"/>
      <c r="K313" s="147">
        <v>3150500</v>
      </c>
    </row>
    <row r="314" spans="1:11" s="128" customFormat="1" x14ac:dyDescent="0.25">
      <c r="A314" s="30">
        <f t="shared" si="5"/>
        <v>215</v>
      </c>
      <c r="B314" s="148">
        <v>175</v>
      </c>
      <c r="C314" s="148">
        <v>30241704</v>
      </c>
      <c r="D314" s="148">
        <v>29904</v>
      </c>
      <c r="E314" s="153" t="s">
        <v>104</v>
      </c>
      <c r="F314" s="148">
        <v>2</v>
      </c>
      <c r="G314" s="148" t="s">
        <v>24</v>
      </c>
      <c r="H314" s="295">
        <v>3849500</v>
      </c>
      <c r="I314" s="150" t="s">
        <v>19</v>
      </c>
      <c r="J314" s="148" t="s">
        <v>336</v>
      </c>
      <c r="K314" s="37"/>
    </row>
    <row r="315" spans="1:11" s="128" customFormat="1" x14ac:dyDescent="0.25">
      <c r="A315" s="30">
        <f t="shared" si="5"/>
        <v>216</v>
      </c>
      <c r="B315" s="173">
        <v>175</v>
      </c>
      <c r="C315" s="173">
        <v>72153604</v>
      </c>
      <c r="D315" s="173">
        <v>29904</v>
      </c>
      <c r="E315" s="174" t="s">
        <v>110</v>
      </c>
      <c r="F315" s="173">
        <v>6</v>
      </c>
      <c r="G315" s="173" t="s">
        <v>24</v>
      </c>
      <c r="H315" s="302">
        <v>650000</v>
      </c>
      <c r="I315" s="175" t="s">
        <v>19</v>
      </c>
      <c r="J315" s="148" t="s">
        <v>338</v>
      </c>
      <c r="K315" s="37"/>
    </row>
    <row r="316" spans="1:11" s="128" customFormat="1" x14ac:dyDescent="0.25">
      <c r="A316" s="30">
        <f t="shared" si="5"/>
        <v>217</v>
      </c>
      <c r="B316" s="148">
        <v>175</v>
      </c>
      <c r="C316" s="148">
        <v>55121807</v>
      </c>
      <c r="D316" s="148">
        <v>29904</v>
      </c>
      <c r="E316" s="158" t="s">
        <v>445</v>
      </c>
      <c r="F316" s="148">
        <v>1000</v>
      </c>
      <c r="G316" s="148" t="s">
        <v>24</v>
      </c>
      <c r="H316" s="295">
        <v>700500</v>
      </c>
      <c r="I316" s="150" t="s">
        <v>19</v>
      </c>
      <c r="J316" s="148" t="s">
        <v>336</v>
      </c>
      <c r="K316" s="37"/>
    </row>
    <row r="317" spans="1:11" s="128" customFormat="1" x14ac:dyDescent="0.25">
      <c r="A317" s="30">
        <f t="shared" si="5"/>
        <v>218</v>
      </c>
      <c r="B317" s="148">
        <v>175</v>
      </c>
      <c r="C317" s="148">
        <v>46181503</v>
      </c>
      <c r="D317" s="148">
        <v>29904</v>
      </c>
      <c r="E317" s="158" t="s">
        <v>446</v>
      </c>
      <c r="F317" s="148">
        <v>3</v>
      </c>
      <c r="G317" s="148" t="s">
        <v>24</v>
      </c>
      <c r="H317" s="295">
        <v>500000</v>
      </c>
      <c r="I317" s="150" t="s">
        <v>19</v>
      </c>
      <c r="J317" s="148" t="s">
        <v>336</v>
      </c>
      <c r="K317" s="37"/>
    </row>
    <row r="318" spans="1:11" s="128" customFormat="1" ht="15.75" thickBot="1" x14ac:dyDescent="0.3">
      <c r="A318" s="30">
        <f t="shared" si="5"/>
        <v>219</v>
      </c>
      <c r="B318" s="148">
        <v>175</v>
      </c>
      <c r="C318" s="148">
        <v>55121715</v>
      </c>
      <c r="D318" s="148">
        <v>29904</v>
      </c>
      <c r="E318" s="153" t="s">
        <v>447</v>
      </c>
      <c r="F318" s="148">
        <v>300</v>
      </c>
      <c r="G318" s="148" t="s">
        <v>24</v>
      </c>
      <c r="H318" s="295">
        <v>800000</v>
      </c>
      <c r="I318" s="150" t="s">
        <v>19</v>
      </c>
      <c r="J318" s="148" t="s">
        <v>336</v>
      </c>
      <c r="K318" s="37"/>
    </row>
    <row r="319" spans="1:11" s="128" customFormat="1" x14ac:dyDescent="0.25">
      <c r="A319" s="152">
        <f t="shared" si="5"/>
        <v>220</v>
      </c>
      <c r="B319" s="151">
        <v>175</v>
      </c>
      <c r="C319" s="152"/>
      <c r="D319" s="152">
        <v>29905</v>
      </c>
      <c r="E319" s="145" t="s">
        <v>253</v>
      </c>
      <c r="F319" s="151"/>
      <c r="G319" s="151"/>
      <c r="H319" s="294">
        <f>SUM(H320:H378)</f>
        <v>10666366</v>
      </c>
      <c r="I319" s="146" t="s">
        <v>19</v>
      </c>
      <c r="J319" s="151"/>
      <c r="K319" s="147">
        <v>9500000</v>
      </c>
    </row>
    <row r="320" spans="1:11" s="128" customFormat="1" ht="45" x14ac:dyDescent="0.25">
      <c r="A320" s="30">
        <f t="shared" si="5"/>
        <v>221</v>
      </c>
      <c r="B320" s="148">
        <v>175</v>
      </c>
      <c r="C320" s="148" t="s">
        <v>254</v>
      </c>
      <c r="D320" s="148">
        <v>29905</v>
      </c>
      <c r="E320" s="149" t="s">
        <v>255</v>
      </c>
      <c r="F320" s="148">
        <v>9</v>
      </c>
      <c r="G320" s="148" t="s">
        <v>24</v>
      </c>
      <c r="H320" s="295">
        <f>578500+764016</f>
        <v>1342516</v>
      </c>
      <c r="I320" s="150" t="s">
        <v>19</v>
      </c>
      <c r="J320" s="164" t="s">
        <v>364</v>
      </c>
      <c r="K320" s="37"/>
    </row>
    <row r="321" spans="1:11" s="128" customFormat="1" x14ac:dyDescent="0.25">
      <c r="A321" s="30">
        <f t="shared" si="5"/>
        <v>222</v>
      </c>
      <c r="B321" s="148">
        <v>175</v>
      </c>
      <c r="C321" s="148" t="s">
        <v>256</v>
      </c>
      <c r="D321" s="148">
        <v>29905</v>
      </c>
      <c r="E321" s="149" t="s">
        <v>257</v>
      </c>
      <c r="F321" s="148">
        <v>3</v>
      </c>
      <c r="G321" s="148" t="s">
        <v>24</v>
      </c>
      <c r="H321" s="295">
        <f>200000-5000</f>
        <v>195000</v>
      </c>
      <c r="I321" s="150" t="s">
        <v>19</v>
      </c>
      <c r="J321" s="164" t="s">
        <v>364</v>
      </c>
    </row>
    <row r="322" spans="1:11" s="128" customFormat="1" x14ac:dyDescent="0.25">
      <c r="A322" s="30">
        <f t="shared" si="5"/>
        <v>223</v>
      </c>
      <c r="B322" s="148">
        <v>175</v>
      </c>
      <c r="C322" s="148">
        <v>47121806</v>
      </c>
      <c r="D322" s="148">
        <v>29905</v>
      </c>
      <c r="E322" s="149" t="s">
        <v>258</v>
      </c>
      <c r="F322" s="148">
        <v>3</v>
      </c>
      <c r="G322" s="148" t="s">
        <v>24</v>
      </c>
      <c r="H322" s="295">
        <v>5000</v>
      </c>
      <c r="I322" s="150"/>
      <c r="J322" s="164"/>
    </row>
    <row r="323" spans="1:11" s="128" customFormat="1" x14ac:dyDescent="0.25">
      <c r="A323" s="30">
        <f t="shared" si="5"/>
        <v>224</v>
      </c>
      <c r="B323" s="148">
        <v>175</v>
      </c>
      <c r="C323" s="148" t="s">
        <v>259</v>
      </c>
      <c r="D323" s="148">
        <v>29905</v>
      </c>
      <c r="E323" s="149" t="s">
        <v>260</v>
      </c>
      <c r="F323" s="148">
        <v>100</v>
      </c>
      <c r="G323" s="148" t="s">
        <v>24</v>
      </c>
      <c r="H323" s="295">
        <v>20000</v>
      </c>
      <c r="I323" s="150" t="s">
        <v>19</v>
      </c>
      <c r="J323" s="164" t="s">
        <v>364</v>
      </c>
      <c r="K323" s="37"/>
    </row>
    <row r="324" spans="1:11" s="128" customFormat="1" x14ac:dyDescent="0.25">
      <c r="A324" s="30">
        <f t="shared" si="5"/>
        <v>225</v>
      </c>
      <c r="B324" s="148">
        <v>175</v>
      </c>
      <c r="C324" s="148" t="s">
        <v>261</v>
      </c>
      <c r="D324" s="148">
        <v>29905</v>
      </c>
      <c r="E324" s="149" t="s">
        <v>262</v>
      </c>
      <c r="F324" s="148">
        <v>10</v>
      </c>
      <c r="G324" s="148" t="s">
        <v>24</v>
      </c>
      <c r="H324" s="295">
        <v>30000</v>
      </c>
      <c r="I324" s="150" t="s">
        <v>19</v>
      </c>
      <c r="J324" s="164" t="s">
        <v>364</v>
      </c>
      <c r="K324" s="37"/>
    </row>
    <row r="325" spans="1:11" x14ac:dyDescent="0.25">
      <c r="A325" s="30">
        <f t="shared" si="5"/>
        <v>226</v>
      </c>
      <c r="B325" s="148">
        <v>175</v>
      </c>
      <c r="C325" s="148" t="s">
        <v>263</v>
      </c>
      <c r="D325" s="148">
        <v>29905</v>
      </c>
      <c r="E325" s="149" t="s">
        <v>264</v>
      </c>
      <c r="F325" s="148">
        <v>9</v>
      </c>
      <c r="G325" s="148" t="s">
        <v>265</v>
      </c>
      <c r="H325" s="295">
        <v>150000</v>
      </c>
      <c r="I325" s="150" t="s">
        <v>19</v>
      </c>
      <c r="J325" s="164" t="s">
        <v>364</v>
      </c>
    </row>
    <row r="326" spans="1:11" x14ac:dyDescent="0.25">
      <c r="A326" s="30">
        <f t="shared" si="5"/>
        <v>227</v>
      </c>
      <c r="B326" s="148">
        <v>175</v>
      </c>
      <c r="C326" s="148" t="s">
        <v>266</v>
      </c>
      <c r="D326" s="148">
        <v>29905</v>
      </c>
      <c r="E326" s="149" t="s">
        <v>267</v>
      </c>
      <c r="F326" s="148">
        <v>8</v>
      </c>
      <c r="G326" s="148" t="s">
        <v>268</v>
      </c>
      <c r="H326" s="295">
        <v>300000</v>
      </c>
      <c r="I326" s="150" t="s">
        <v>19</v>
      </c>
      <c r="J326" s="164" t="s">
        <v>364</v>
      </c>
    </row>
    <row r="327" spans="1:11" x14ac:dyDescent="0.25">
      <c r="A327" s="30">
        <f t="shared" si="5"/>
        <v>228</v>
      </c>
      <c r="B327" s="148">
        <v>175</v>
      </c>
      <c r="C327" s="148" t="s">
        <v>269</v>
      </c>
      <c r="D327" s="148">
        <v>29905</v>
      </c>
      <c r="E327" s="149" t="s">
        <v>270</v>
      </c>
      <c r="F327" s="148">
        <v>5</v>
      </c>
      <c r="G327" s="148" t="s">
        <v>268</v>
      </c>
      <c r="H327" s="295">
        <v>20000</v>
      </c>
      <c r="I327" s="150" t="s">
        <v>19</v>
      </c>
      <c r="J327" s="164" t="s">
        <v>364</v>
      </c>
    </row>
    <row r="328" spans="1:11" x14ac:dyDescent="0.25">
      <c r="A328" s="30">
        <f t="shared" si="5"/>
        <v>229</v>
      </c>
      <c r="B328" s="148">
        <v>175</v>
      </c>
      <c r="C328" s="148" t="s">
        <v>271</v>
      </c>
      <c r="D328" s="148">
        <v>29905</v>
      </c>
      <c r="E328" s="149" t="s">
        <v>272</v>
      </c>
      <c r="F328" s="148">
        <v>15</v>
      </c>
      <c r="G328" s="148" t="s">
        <v>24</v>
      </c>
      <c r="H328" s="295">
        <v>150000</v>
      </c>
      <c r="I328" s="150" t="s">
        <v>19</v>
      </c>
      <c r="J328" s="164" t="s">
        <v>364</v>
      </c>
    </row>
    <row r="329" spans="1:11" x14ac:dyDescent="0.25">
      <c r="A329" s="30">
        <f t="shared" si="5"/>
        <v>230</v>
      </c>
      <c r="B329" s="148">
        <v>175</v>
      </c>
      <c r="C329" s="148" t="s">
        <v>271</v>
      </c>
      <c r="D329" s="148">
        <v>29905</v>
      </c>
      <c r="E329" s="149" t="s">
        <v>273</v>
      </c>
      <c r="F329" s="148">
        <v>70</v>
      </c>
      <c r="G329" s="148" t="s">
        <v>24</v>
      </c>
      <c r="H329" s="295">
        <v>125000</v>
      </c>
      <c r="I329" s="150" t="s">
        <v>19</v>
      </c>
      <c r="J329" s="164" t="s">
        <v>364</v>
      </c>
    </row>
    <row r="330" spans="1:11" x14ac:dyDescent="0.25">
      <c r="A330" s="30">
        <f t="shared" si="5"/>
        <v>231</v>
      </c>
      <c r="B330" s="148">
        <v>175</v>
      </c>
      <c r="C330" s="148">
        <v>47131604</v>
      </c>
      <c r="D330" s="148">
        <v>29905</v>
      </c>
      <c r="E330" s="149" t="s">
        <v>274</v>
      </c>
      <c r="F330" s="148">
        <v>10</v>
      </c>
      <c r="G330" s="148" t="s">
        <v>24</v>
      </c>
      <c r="H330" s="295">
        <v>100000</v>
      </c>
      <c r="I330" s="150" t="s">
        <v>19</v>
      </c>
      <c r="J330" s="164" t="s">
        <v>364</v>
      </c>
    </row>
    <row r="331" spans="1:11" x14ac:dyDescent="0.25">
      <c r="A331" s="30">
        <f t="shared" si="5"/>
        <v>232</v>
      </c>
      <c r="B331" s="148">
        <v>175</v>
      </c>
      <c r="C331" s="148">
        <v>47131602</v>
      </c>
      <c r="D331" s="148">
        <v>29905</v>
      </c>
      <c r="E331" s="149" t="s">
        <v>275</v>
      </c>
      <c r="F331" s="148">
        <v>30</v>
      </c>
      <c r="G331" s="148" t="s">
        <v>24</v>
      </c>
      <c r="H331" s="295">
        <v>200000</v>
      </c>
      <c r="I331" s="150" t="s">
        <v>19</v>
      </c>
      <c r="J331" s="164" t="s">
        <v>364</v>
      </c>
    </row>
    <row r="332" spans="1:11" x14ac:dyDescent="0.25">
      <c r="A332" s="30">
        <f t="shared" si="5"/>
        <v>233</v>
      </c>
      <c r="B332" s="148">
        <v>175</v>
      </c>
      <c r="C332" s="148">
        <v>53131608</v>
      </c>
      <c r="D332" s="148">
        <v>29905</v>
      </c>
      <c r="E332" s="158" t="s">
        <v>276</v>
      </c>
      <c r="F332" s="148">
        <v>20</v>
      </c>
      <c r="G332" s="148" t="s">
        <v>24</v>
      </c>
      <c r="H332" s="295">
        <v>200000</v>
      </c>
      <c r="I332" s="150" t="s">
        <v>19</v>
      </c>
      <c r="J332" s="164" t="s">
        <v>364</v>
      </c>
    </row>
    <row r="333" spans="1:11" x14ac:dyDescent="0.25">
      <c r="A333" s="30">
        <f t="shared" si="5"/>
        <v>234</v>
      </c>
      <c r="B333" s="148">
        <v>175</v>
      </c>
      <c r="C333" s="148" t="s">
        <v>277</v>
      </c>
      <c r="D333" s="148">
        <v>29905</v>
      </c>
      <c r="E333" s="149" t="s">
        <v>278</v>
      </c>
      <c r="F333" s="148">
        <v>196</v>
      </c>
      <c r="G333" s="148" t="s">
        <v>279</v>
      </c>
      <c r="H333" s="295">
        <v>200000</v>
      </c>
      <c r="I333" s="150" t="s">
        <v>19</v>
      </c>
      <c r="J333" s="164" t="s">
        <v>364</v>
      </c>
    </row>
    <row r="334" spans="1:11" x14ac:dyDescent="0.25">
      <c r="A334" s="30">
        <f t="shared" si="5"/>
        <v>235</v>
      </c>
      <c r="B334" s="148">
        <v>175</v>
      </c>
      <c r="C334" s="148" t="s">
        <v>280</v>
      </c>
      <c r="D334" s="148">
        <v>29905</v>
      </c>
      <c r="E334" s="149" t="s">
        <v>281</v>
      </c>
      <c r="F334" s="148">
        <v>9</v>
      </c>
      <c r="G334" s="148" t="s">
        <v>24</v>
      </c>
      <c r="H334" s="295">
        <v>100000</v>
      </c>
      <c r="I334" s="150" t="s">
        <v>19</v>
      </c>
      <c r="J334" s="164" t="s">
        <v>364</v>
      </c>
    </row>
    <row r="335" spans="1:11" x14ac:dyDescent="0.25">
      <c r="A335" s="30">
        <f t="shared" si="5"/>
        <v>236</v>
      </c>
      <c r="B335" s="148">
        <v>175</v>
      </c>
      <c r="C335" s="148" t="s">
        <v>269</v>
      </c>
      <c r="D335" s="148">
        <v>29905</v>
      </c>
      <c r="E335" s="158" t="s">
        <v>270</v>
      </c>
      <c r="F335" s="148">
        <v>10</v>
      </c>
      <c r="G335" s="148" t="s">
        <v>265</v>
      </c>
      <c r="H335" s="295">
        <v>300000</v>
      </c>
      <c r="I335" s="150" t="s">
        <v>19</v>
      </c>
      <c r="J335" s="164" t="s">
        <v>364</v>
      </c>
    </row>
    <row r="336" spans="1:11" x14ac:dyDescent="0.25">
      <c r="A336" s="30">
        <f t="shared" ref="A336:A378" si="6">A335+1</f>
        <v>237</v>
      </c>
      <c r="B336" s="148">
        <v>175</v>
      </c>
      <c r="C336" s="148" t="s">
        <v>277</v>
      </c>
      <c r="D336" s="148">
        <v>29905</v>
      </c>
      <c r="E336" s="149" t="s">
        <v>282</v>
      </c>
      <c r="F336" s="148">
        <v>80</v>
      </c>
      <c r="G336" s="148" t="s">
        <v>268</v>
      </c>
      <c r="H336" s="295">
        <v>100000</v>
      </c>
      <c r="I336" s="150" t="s">
        <v>19</v>
      </c>
      <c r="J336" s="164" t="s">
        <v>364</v>
      </c>
    </row>
    <row r="337" spans="1:10" x14ac:dyDescent="0.25">
      <c r="A337" s="30">
        <f t="shared" si="6"/>
        <v>238</v>
      </c>
      <c r="B337" s="148">
        <v>175</v>
      </c>
      <c r="C337" s="148">
        <v>47131821</v>
      </c>
      <c r="D337" s="148">
        <v>29905</v>
      </c>
      <c r="E337" s="149" t="s">
        <v>283</v>
      </c>
      <c r="F337" s="148">
        <v>10</v>
      </c>
      <c r="G337" s="148" t="s">
        <v>268</v>
      </c>
      <c r="H337" s="295">
        <v>50000</v>
      </c>
      <c r="I337" s="150" t="s">
        <v>19</v>
      </c>
      <c r="J337" s="164" t="s">
        <v>364</v>
      </c>
    </row>
    <row r="338" spans="1:10" x14ac:dyDescent="0.25">
      <c r="A338" s="30">
        <f t="shared" si="6"/>
        <v>239</v>
      </c>
      <c r="B338" s="148">
        <v>175</v>
      </c>
      <c r="C338" s="148">
        <v>52121601</v>
      </c>
      <c r="D338" s="148">
        <v>29905</v>
      </c>
      <c r="E338" s="149" t="s">
        <v>284</v>
      </c>
      <c r="F338" s="148">
        <v>8</v>
      </c>
      <c r="G338" s="148" t="s">
        <v>88</v>
      </c>
      <c r="H338" s="295">
        <v>50000</v>
      </c>
      <c r="I338" s="150" t="s">
        <v>19</v>
      </c>
      <c r="J338" s="164" t="s">
        <v>364</v>
      </c>
    </row>
    <row r="339" spans="1:10" x14ac:dyDescent="0.25">
      <c r="A339" s="30">
        <f t="shared" si="6"/>
        <v>240</v>
      </c>
      <c r="B339" s="148">
        <v>175</v>
      </c>
      <c r="C339" s="148">
        <v>47131618</v>
      </c>
      <c r="D339" s="148">
        <v>29905</v>
      </c>
      <c r="E339" s="149" t="s">
        <v>285</v>
      </c>
      <c r="F339" s="148">
        <v>12</v>
      </c>
      <c r="G339" s="148" t="s">
        <v>24</v>
      </c>
      <c r="H339" s="295">
        <v>5000</v>
      </c>
      <c r="I339" s="150" t="s">
        <v>19</v>
      </c>
      <c r="J339" s="164" t="s">
        <v>364</v>
      </c>
    </row>
    <row r="340" spans="1:10" x14ac:dyDescent="0.25">
      <c r="A340" s="30">
        <f t="shared" si="6"/>
        <v>241</v>
      </c>
      <c r="B340" s="148">
        <v>175</v>
      </c>
      <c r="C340" s="148">
        <v>47131601</v>
      </c>
      <c r="D340" s="148">
        <v>29905</v>
      </c>
      <c r="E340" s="149" t="s">
        <v>286</v>
      </c>
      <c r="F340" s="148">
        <v>15</v>
      </c>
      <c r="G340" s="148" t="s">
        <v>24</v>
      </c>
      <c r="H340" s="295">
        <v>50000</v>
      </c>
      <c r="I340" s="150" t="s">
        <v>19</v>
      </c>
      <c r="J340" s="164" t="s">
        <v>364</v>
      </c>
    </row>
    <row r="341" spans="1:10" x14ac:dyDescent="0.25">
      <c r="A341" s="30">
        <f t="shared" si="6"/>
        <v>242</v>
      </c>
      <c r="B341" s="148">
        <v>175</v>
      </c>
      <c r="C341" s="148">
        <v>47131609</v>
      </c>
      <c r="D341" s="148">
        <v>29905</v>
      </c>
      <c r="E341" s="149" t="s">
        <v>287</v>
      </c>
      <c r="F341" s="148">
        <v>14</v>
      </c>
      <c r="G341" s="148" t="s">
        <v>24</v>
      </c>
      <c r="H341" s="295">
        <f>3000+17000</f>
        <v>20000</v>
      </c>
      <c r="I341" s="150" t="s">
        <v>19</v>
      </c>
      <c r="J341" s="164" t="s">
        <v>364</v>
      </c>
    </row>
    <row r="342" spans="1:10" ht="30" x14ac:dyDescent="0.25">
      <c r="A342" s="30">
        <f t="shared" si="6"/>
        <v>243</v>
      </c>
      <c r="B342" s="148">
        <v>175</v>
      </c>
      <c r="C342" s="148">
        <v>14111704</v>
      </c>
      <c r="D342" s="148">
        <v>29905</v>
      </c>
      <c r="E342" s="149" t="s">
        <v>288</v>
      </c>
      <c r="F342" s="148">
        <v>7</v>
      </c>
      <c r="G342" s="148" t="s">
        <v>60</v>
      </c>
      <c r="H342" s="295">
        <v>902350</v>
      </c>
      <c r="I342" s="150" t="s">
        <v>19</v>
      </c>
      <c r="J342" s="164" t="s">
        <v>364</v>
      </c>
    </row>
    <row r="343" spans="1:10" ht="30" x14ac:dyDescent="0.25">
      <c r="A343" s="30">
        <f t="shared" si="6"/>
        <v>244</v>
      </c>
      <c r="B343" s="148">
        <v>175</v>
      </c>
      <c r="C343" s="148">
        <v>47131812</v>
      </c>
      <c r="D343" s="148">
        <v>29905</v>
      </c>
      <c r="E343" s="154" t="s">
        <v>289</v>
      </c>
      <c r="F343" s="148">
        <v>3</v>
      </c>
      <c r="G343" s="148" t="s">
        <v>24</v>
      </c>
      <c r="H343" s="295">
        <f>5000+45000</f>
        <v>50000</v>
      </c>
      <c r="I343" s="150" t="s">
        <v>19</v>
      </c>
      <c r="J343" s="164" t="s">
        <v>364</v>
      </c>
    </row>
    <row r="344" spans="1:10" x14ac:dyDescent="0.25">
      <c r="A344" s="30">
        <f t="shared" si="6"/>
        <v>245</v>
      </c>
      <c r="B344" s="148">
        <v>175</v>
      </c>
      <c r="C344" s="148">
        <v>14111703</v>
      </c>
      <c r="D344" s="148">
        <v>29905</v>
      </c>
      <c r="E344" s="149" t="s">
        <v>290</v>
      </c>
      <c r="F344" s="148">
        <v>60</v>
      </c>
      <c r="G344" s="148" t="s">
        <v>24</v>
      </c>
      <c r="H344" s="295">
        <v>500000</v>
      </c>
      <c r="I344" s="150" t="s">
        <v>19</v>
      </c>
      <c r="J344" s="164" t="s">
        <v>364</v>
      </c>
    </row>
    <row r="345" spans="1:10" ht="45" x14ac:dyDescent="0.25">
      <c r="A345" s="30">
        <f t="shared" si="6"/>
        <v>246</v>
      </c>
      <c r="B345" s="148">
        <v>175</v>
      </c>
      <c r="C345" s="148" t="s">
        <v>254</v>
      </c>
      <c r="D345" s="148">
        <v>29905</v>
      </c>
      <c r="E345" s="149" t="s">
        <v>255</v>
      </c>
      <c r="F345" s="148">
        <v>146</v>
      </c>
      <c r="G345" s="148" t="s">
        <v>24</v>
      </c>
      <c r="H345" s="295">
        <v>150000</v>
      </c>
      <c r="I345" s="150" t="s">
        <v>19</v>
      </c>
      <c r="J345" s="148" t="s">
        <v>336</v>
      </c>
    </row>
    <row r="346" spans="1:10" ht="30" x14ac:dyDescent="0.25">
      <c r="A346" s="30">
        <f t="shared" si="6"/>
        <v>247</v>
      </c>
      <c r="B346" s="148">
        <v>175</v>
      </c>
      <c r="C346" s="148" t="s">
        <v>277</v>
      </c>
      <c r="D346" s="148">
        <v>29905</v>
      </c>
      <c r="E346" s="149" t="s">
        <v>291</v>
      </c>
      <c r="F346" s="148">
        <v>75</v>
      </c>
      <c r="G346" s="148" t="s">
        <v>24</v>
      </c>
      <c r="H346" s="295">
        <v>120000</v>
      </c>
      <c r="I346" s="150" t="s">
        <v>19</v>
      </c>
      <c r="J346" s="148" t="s">
        <v>336</v>
      </c>
    </row>
    <row r="347" spans="1:10" x14ac:dyDescent="0.25">
      <c r="A347" s="30">
        <f t="shared" si="6"/>
        <v>248</v>
      </c>
      <c r="B347" s="148">
        <v>175</v>
      </c>
      <c r="C347" s="148" t="s">
        <v>256</v>
      </c>
      <c r="D347" s="148">
        <v>29905</v>
      </c>
      <c r="E347" s="149" t="s">
        <v>257</v>
      </c>
      <c r="F347" s="148">
        <v>46</v>
      </c>
      <c r="G347" s="148" t="s">
        <v>24</v>
      </c>
      <c r="H347" s="295">
        <f>79900+20100</f>
        <v>100000</v>
      </c>
      <c r="I347" s="150" t="s">
        <v>19</v>
      </c>
      <c r="J347" s="148" t="s">
        <v>336</v>
      </c>
    </row>
    <row r="348" spans="1:10" x14ac:dyDescent="0.25">
      <c r="A348" s="30">
        <f t="shared" si="6"/>
        <v>249</v>
      </c>
      <c r="B348" s="148">
        <v>175</v>
      </c>
      <c r="C348" s="148" t="s">
        <v>259</v>
      </c>
      <c r="D348" s="148">
        <v>29905</v>
      </c>
      <c r="E348" s="158" t="s">
        <v>260</v>
      </c>
      <c r="F348" s="148">
        <v>346</v>
      </c>
      <c r="G348" s="148" t="s">
        <v>73</v>
      </c>
      <c r="H348" s="295">
        <v>90000</v>
      </c>
      <c r="I348" s="150" t="s">
        <v>19</v>
      </c>
      <c r="J348" s="148" t="s">
        <v>336</v>
      </c>
    </row>
    <row r="349" spans="1:10" x14ac:dyDescent="0.25">
      <c r="A349" s="30">
        <f t="shared" si="6"/>
        <v>250</v>
      </c>
      <c r="B349" s="148">
        <v>175</v>
      </c>
      <c r="C349" s="148" t="s">
        <v>261</v>
      </c>
      <c r="D349" s="148">
        <v>29905</v>
      </c>
      <c r="E349" s="149" t="s">
        <v>262</v>
      </c>
      <c r="F349" s="148">
        <v>37</v>
      </c>
      <c r="G349" s="148" t="s">
        <v>24</v>
      </c>
      <c r="H349" s="295">
        <v>41000</v>
      </c>
      <c r="I349" s="150" t="s">
        <v>19</v>
      </c>
      <c r="J349" s="148" t="s">
        <v>336</v>
      </c>
    </row>
    <row r="350" spans="1:10" x14ac:dyDescent="0.25">
      <c r="A350" s="30">
        <f t="shared" si="6"/>
        <v>251</v>
      </c>
      <c r="B350" s="148">
        <v>175</v>
      </c>
      <c r="C350" s="148" t="s">
        <v>263</v>
      </c>
      <c r="D350" s="148">
        <v>29905</v>
      </c>
      <c r="E350" s="149" t="s">
        <v>264</v>
      </c>
      <c r="F350" s="148">
        <v>73</v>
      </c>
      <c r="G350" s="148" t="s">
        <v>265</v>
      </c>
      <c r="H350" s="295">
        <v>54500</v>
      </c>
      <c r="I350" s="150" t="s">
        <v>19</v>
      </c>
      <c r="J350" s="148" t="s">
        <v>336</v>
      </c>
    </row>
    <row r="351" spans="1:10" x14ac:dyDescent="0.25">
      <c r="A351" s="30">
        <f t="shared" si="6"/>
        <v>252</v>
      </c>
      <c r="B351" s="148">
        <v>175</v>
      </c>
      <c r="C351" s="148" t="s">
        <v>266</v>
      </c>
      <c r="D351" s="148">
        <v>29905</v>
      </c>
      <c r="E351" s="149" t="s">
        <v>267</v>
      </c>
      <c r="F351" s="148">
        <v>89</v>
      </c>
      <c r="G351" s="148" t="s">
        <v>265</v>
      </c>
      <c r="H351" s="295">
        <v>150000</v>
      </c>
      <c r="I351" s="150" t="s">
        <v>19</v>
      </c>
      <c r="J351" s="148" t="s">
        <v>336</v>
      </c>
    </row>
    <row r="352" spans="1:10" x14ac:dyDescent="0.25">
      <c r="A352" s="30">
        <f t="shared" si="6"/>
        <v>253</v>
      </c>
      <c r="B352" s="148">
        <v>175</v>
      </c>
      <c r="C352" s="148" t="s">
        <v>269</v>
      </c>
      <c r="D352" s="148">
        <v>29905</v>
      </c>
      <c r="E352" s="149" t="s">
        <v>270</v>
      </c>
      <c r="F352" s="148">
        <v>111</v>
      </c>
      <c r="G352" s="148" t="s">
        <v>24</v>
      </c>
      <c r="H352" s="295">
        <v>41000</v>
      </c>
      <c r="I352" s="150" t="s">
        <v>19</v>
      </c>
      <c r="J352" s="148" t="s">
        <v>336</v>
      </c>
    </row>
    <row r="353" spans="1:10" x14ac:dyDescent="0.25">
      <c r="A353" s="30">
        <f t="shared" si="6"/>
        <v>254</v>
      </c>
      <c r="B353" s="148">
        <v>175</v>
      </c>
      <c r="C353" s="148" t="s">
        <v>271</v>
      </c>
      <c r="D353" s="148">
        <v>29905</v>
      </c>
      <c r="E353" s="149" t="s">
        <v>272</v>
      </c>
      <c r="F353" s="148">
        <v>116</v>
      </c>
      <c r="G353" s="148" t="s">
        <v>24</v>
      </c>
      <c r="H353" s="295">
        <f>34000+26000</f>
        <v>60000</v>
      </c>
      <c r="I353" s="150" t="s">
        <v>19</v>
      </c>
      <c r="J353" s="148" t="s">
        <v>336</v>
      </c>
    </row>
    <row r="354" spans="1:10" x14ac:dyDescent="0.25">
      <c r="A354" s="30">
        <f t="shared" si="6"/>
        <v>255</v>
      </c>
      <c r="B354" s="148">
        <v>175</v>
      </c>
      <c r="C354" s="148" t="s">
        <v>271</v>
      </c>
      <c r="D354" s="148">
        <v>29905</v>
      </c>
      <c r="E354" s="149" t="s">
        <v>273</v>
      </c>
      <c r="F354" s="148">
        <v>185</v>
      </c>
      <c r="G354" s="148" t="s">
        <v>53</v>
      </c>
      <c r="H354" s="295">
        <v>50000</v>
      </c>
      <c r="I354" s="150" t="s">
        <v>19</v>
      </c>
      <c r="J354" s="148" t="s">
        <v>336</v>
      </c>
    </row>
    <row r="355" spans="1:10" ht="30" x14ac:dyDescent="0.25">
      <c r="A355" s="30">
        <f t="shared" si="6"/>
        <v>256</v>
      </c>
      <c r="B355" s="148">
        <v>175</v>
      </c>
      <c r="C355" s="148">
        <v>47131706</v>
      </c>
      <c r="D355" s="148">
        <v>29905</v>
      </c>
      <c r="E355" s="149" t="s">
        <v>292</v>
      </c>
      <c r="F355" s="148">
        <v>131</v>
      </c>
      <c r="G355" s="148" t="s">
        <v>24</v>
      </c>
      <c r="H355" s="295">
        <v>50000</v>
      </c>
      <c r="I355" s="150" t="s">
        <v>19</v>
      </c>
      <c r="J355" s="148" t="s">
        <v>336</v>
      </c>
    </row>
    <row r="356" spans="1:10" x14ac:dyDescent="0.25">
      <c r="A356" s="30">
        <f t="shared" si="6"/>
        <v>257</v>
      </c>
      <c r="B356" s="148">
        <v>175</v>
      </c>
      <c r="C356" s="148">
        <v>47131604</v>
      </c>
      <c r="D356" s="148">
        <v>29905</v>
      </c>
      <c r="E356" s="149" t="s">
        <v>274</v>
      </c>
      <c r="F356" s="148">
        <v>76</v>
      </c>
      <c r="G356" s="148" t="s">
        <v>24</v>
      </c>
      <c r="H356" s="295">
        <v>46000</v>
      </c>
      <c r="I356" s="150" t="s">
        <v>19</v>
      </c>
      <c r="J356" s="148" t="s">
        <v>336</v>
      </c>
    </row>
    <row r="357" spans="1:10" x14ac:dyDescent="0.25">
      <c r="A357" s="30">
        <f t="shared" si="6"/>
        <v>258</v>
      </c>
      <c r="B357" s="148">
        <v>175</v>
      </c>
      <c r="C357" s="148">
        <v>47131603</v>
      </c>
      <c r="D357" s="148">
        <v>29905</v>
      </c>
      <c r="E357" s="149" t="s">
        <v>275</v>
      </c>
      <c r="F357" s="148">
        <v>170</v>
      </c>
      <c r="G357" s="148" t="s">
        <v>73</v>
      </c>
      <c r="H357" s="295">
        <v>51500</v>
      </c>
      <c r="I357" s="150" t="s">
        <v>19</v>
      </c>
      <c r="J357" s="148" t="s">
        <v>336</v>
      </c>
    </row>
    <row r="358" spans="1:10" ht="30" x14ac:dyDescent="0.25">
      <c r="A358" s="30">
        <f t="shared" si="6"/>
        <v>259</v>
      </c>
      <c r="B358" s="148">
        <v>175</v>
      </c>
      <c r="C358" s="148">
        <v>53131608</v>
      </c>
      <c r="D358" s="148">
        <v>29905</v>
      </c>
      <c r="E358" s="149" t="s">
        <v>276</v>
      </c>
      <c r="F358" s="148">
        <v>150</v>
      </c>
      <c r="G358" s="148" t="s">
        <v>24</v>
      </c>
      <c r="H358" s="295">
        <v>87000</v>
      </c>
      <c r="I358" s="150" t="s">
        <v>19</v>
      </c>
      <c r="J358" s="148" t="s">
        <v>336</v>
      </c>
    </row>
    <row r="359" spans="1:10" x14ac:dyDescent="0.25">
      <c r="A359" s="30">
        <f t="shared" si="6"/>
        <v>260</v>
      </c>
      <c r="B359" s="148">
        <v>175</v>
      </c>
      <c r="C359" s="148" t="s">
        <v>280</v>
      </c>
      <c r="D359" s="148">
        <v>29905</v>
      </c>
      <c r="E359" s="149" t="s">
        <v>281</v>
      </c>
      <c r="F359" s="148">
        <v>160</v>
      </c>
      <c r="G359" s="148" t="s">
        <v>24</v>
      </c>
      <c r="H359" s="295">
        <v>81000</v>
      </c>
      <c r="I359" s="150" t="s">
        <v>19</v>
      </c>
      <c r="J359" s="148" t="s">
        <v>336</v>
      </c>
    </row>
    <row r="360" spans="1:10" x14ac:dyDescent="0.25">
      <c r="A360" s="30">
        <f t="shared" si="6"/>
        <v>261</v>
      </c>
      <c r="B360" s="148">
        <v>175</v>
      </c>
      <c r="C360" s="148">
        <v>52121601</v>
      </c>
      <c r="D360" s="148">
        <v>29905</v>
      </c>
      <c r="E360" s="149" t="s">
        <v>284</v>
      </c>
      <c r="F360" s="148">
        <v>271</v>
      </c>
      <c r="G360" s="148" t="s">
        <v>73</v>
      </c>
      <c r="H360" s="295">
        <v>114500</v>
      </c>
      <c r="I360" s="150" t="s">
        <v>19</v>
      </c>
      <c r="J360" s="148" t="s">
        <v>336</v>
      </c>
    </row>
    <row r="361" spans="1:10" x14ac:dyDescent="0.25">
      <c r="A361" s="30">
        <f t="shared" si="6"/>
        <v>262</v>
      </c>
      <c r="B361" s="148">
        <v>175</v>
      </c>
      <c r="C361" s="148">
        <v>47131618</v>
      </c>
      <c r="D361" s="148">
        <v>29905</v>
      </c>
      <c r="E361" s="149" t="s">
        <v>285</v>
      </c>
      <c r="F361" s="148">
        <v>117</v>
      </c>
      <c r="G361" s="148" t="s">
        <v>73</v>
      </c>
      <c r="H361" s="295">
        <v>66000</v>
      </c>
      <c r="I361" s="150" t="s">
        <v>19</v>
      </c>
      <c r="J361" s="148" t="s">
        <v>336</v>
      </c>
    </row>
    <row r="362" spans="1:10" x14ac:dyDescent="0.25">
      <c r="A362" s="30">
        <f t="shared" si="6"/>
        <v>263</v>
      </c>
      <c r="B362" s="148">
        <v>175</v>
      </c>
      <c r="C362" s="148">
        <v>47131601</v>
      </c>
      <c r="D362" s="148">
        <v>29905</v>
      </c>
      <c r="E362" s="149" t="s">
        <v>286</v>
      </c>
      <c r="F362" s="148">
        <v>33</v>
      </c>
      <c r="G362" s="148" t="s">
        <v>24</v>
      </c>
      <c r="H362" s="295">
        <v>23500</v>
      </c>
      <c r="I362" s="150" t="s">
        <v>19</v>
      </c>
      <c r="J362" s="148" t="s">
        <v>336</v>
      </c>
    </row>
    <row r="363" spans="1:10" x14ac:dyDescent="0.25">
      <c r="A363" s="30">
        <f t="shared" si="6"/>
        <v>264</v>
      </c>
      <c r="B363" s="148">
        <v>175</v>
      </c>
      <c r="C363" s="148">
        <v>47131609</v>
      </c>
      <c r="D363" s="148">
        <v>29905</v>
      </c>
      <c r="E363" s="149" t="s">
        <v>287</v>
      </c>
      <c r="F363" s="148">
        <v>45</v>
      </c>
      <c r="G363" s="148" t="s">
        <v>24</v>
      </c>
      <c r="H363" s="295">
        <v>38500</v>
      </c>
      <c r="I363" s="150" t="s">
        <v>19</v>
      </c>
      <c r="J363" s="148" t="s">
        <v>336</v>
      </c>
    </row>
    <row r="364" spans="1:10" x14ac:dyDescent="0.25">
      <c r="A364" s="30">
        <f t="shared" si="6"/>
        <v>265</v>
      </c>
      <c r="B364" s="148">
        <v>175</v>
      </c>
      <c r="C364" s="148">
        <v>14111704</v>
      </c>
      <c r="D364" s="148">
        <v>29905</v>
      </c>
      <c r="E364" s="149" t="s">
        <v>293</v>
      </c>
      <c r="F364" s="148">
        <v>100</v>
      </c>
      <c r="G364" s="148" t="s">
        <v>24</v>
      </c>
      <c r="H364" s="295">
        <v>30000</v>
      </c>
      <c r="I364" s="150" t="s">
        <v>19</v>
      </c>
      <c r="J364" s="148" t="s">
        <v>336</v>
      </c>
    </row>
    <row r="365" spans="1:10" ht="30" x14ac:dyDescent="0.25">
      <c r="A365" s="30">
        <f t="shared" si="6"/>
        <v>266</v>
      </c>
      <c r="B365" s="148">
        <v>175</v>
      </c>
      <c r="C365" s="148">
        <v>14111704</v>
      </c>
      <c r="D365" s="148">
        <v>29905</v>
      </c>
      <c r="E365" s="149" t="s">
        <v>288</v>
      </c>
      <c r="F365" s="148">
        <v>282</v>
      </c>
      <c r="G365" s="148" t="s">
        <v>24</v>
      </c>
      <c r="H365" s="295">
        <f>75000-30000</f>
        <v>45000</v>
      </c>
      <c r="I365" s="150" t="s">
        <v>19</v>
      </c>
      <c r="J365" s="148" t="s">
        <v>336</v>
      </c>
    </row>
    <row r="366" spans="1:10" ht="30" x14ac:dyDescent="0.25">
      <c r="A366" s="30">
        <f t="shared" si="6"/>
        <v>267</v>
      </c>
      <c r="B366" s="148">
        <v>175</v>
      </c>
      <c r="C366" s="148">
        <v>47131812</v>
      </c>
      <c r="D366" s="148">
        <v>29905</v>
      </c>
      <c r="E366" s="154" t="s">
        <v>289</v>
      </c>
      <c r="F366" s="148">
        <v>76</v>
      </c>
      <c r="G366" s="148" t="s">
        <v>53</v>
      </c>
      <c r="H366" s="295">
        <v>47000</v>
      </c>
      <c r="I366" s="150" t="s">
        <v>19</v>
      </c>
      <c r="J366" s="148" t="s">
        <v>336</v>
      </c>
    </row>
    <row r="367" spans="1:10" x14ac:dyDescent="0.25">
      <c r="A367" s="30">
        <f t="shared" si="6"/>
        <v>268</v>
      </c>
      <c r="B367" s="148">
        <v>175</v>
      </c>
      <c r="C367" s="148">
        <v>14111705</v>
      </c>
      <c r="D367" s="148">
        <v>29905</v>
      </c>
      <c r="E367" s="149" t="s">
        <v>294</v>
      </c>
      <c r="F367" s="148">
        <v>283</v>
      </c>
      <c r="G367" s="148" t="s">
        <v>73</v>
      </c>
      <c r="H367" s="295">
        <v>92500</v>
      </c>
      <c r="I367" s="150" t="s">
        <v>19</v>
      </c>
      <c r="J367" s="148" t="s">
        <v>336</v>
      </c>
    </row>
    <row r="368" spans="1:10" x14ac:dyDescent="0.25">
      <c r="A368" s="30">
        <f t="shared" si="6"/>
        <v>269</v>
      </c>
      <c r="B368" s="148">
        <v>175</v>
      </c>
      <c r="C368" s="148">
        <v>14111703</v>
      </c>
      <c r="D368" s="148">
        <v>29905</v>
      </c>
      <c r="E368" s="149" t="s">
        <v>290</v>
      </c>
      <c r="F368" s="148">
        <v>302</v>
      </c>
      <c r="G368" s="148" t="s">
        <v>53</v>
      </c>
      <c r="H368" s="295">
        <v>1200000</v>
      </c>
      <c r="I368" s="150" t="s">
        <v>19</v>
      </c>
      <c r="J368" s="148" t="s">
        <v>336</v>
      </c>
    </row>
    <row r="369" spans="1:12" x14ac:dyDescent="0.25">
      <c r="A369" s="30">
        <f t="shared" si="6"/>
        <v>270</v>
      </c>
      <c r="B369" s="148">
        <v>175</v>
      </c>
      <c r="C369" s="148">
        <v>47131821</v>
      </c>
      <c r="D369" s="148">
        <v>29905</v>
      </c>
      <c r="E369" s="149" t="s">
        <v>283</v>
      </c>
      <c r="F369" s="148">
        <v>12</v>
      </c>
      <c r="G369" s="148" t="s">
        <v>295</v>
      </c>
      <c r="H369" s="295">
        <v>30000</v>
      </c>
      <c r="I369" s="150" t="s">
        <v>19</v>
      </c>
      <c r="J369" s="148" t="s">
        <v>336</v>
      </c>
    </row>
    <row r="370" spans="1:12" x14ac:dyDescent="0.25">
      <c r="A370" s="30">
        <f t="shared" si="6"/>
        <v>271</v>
      </c>
      <c r="B370" s="148">
        <v>175</v>
      </c>
      <c r="C370" s="148" t="s">
        <v>277</v>
      </c>
      <c r="D370" s="148">
        <v>29905</v>
      </c>
      <c r="E370" s="149" t="s">
        <v>282</v>
      </c>
      <c r="F370" s="148">
        <v>31</v>
      </c>
      <c r="G370" s="148" t="s">
        <v>76</v>
      </c>
      <c r="H370" s="295">
        <v>50000</v>
      </c>
      <c r="I370" s="150" t="s">
        <v>19</v>
      </c>
      <c r="J370" s="148" t="s">
        <v>336</v>
      </c>
    </row>
    <row r="371" spans="1:12" x14ac:dyDescent="0.25">
      <c r="A371" s="30">
        <f t="shared" si="6"/>
        <v>272</v>
      </c>
      <c r="B371" s="148">
        <v>175</v>
      </c>
      <c r="C371" s="148" t="s">
        <v>434</v>
      </c>
      <c r="D371" s="161">
        <v>29905</v>
      </c>
      <c r="E371" s="174" t="s">
        <v>296</v>
      </c>
      <c r="F371" s="148">
        <v>1000</v>
      </c>
      <c r="G371" s="148" t="s">
        <v>24</v>
      </c>
      <c r="H371" s="295">
        <v>1000000</v>
      </c>
      <c r="I371" s="150" t="s">
        <v>19</v>
      </c>
      <c r="J371" s="148" t="s">
        <v>336</v>
      </c>
    </row>
    <row r="372" spans="1:12" x14ac:dyDescent="0.25">
      <c r="A372" s="30">
        <f t="shared" si="6"/>
        <v>273</v>
      </c>
      <c r="B372" s="148">
        <v>175</v>
      </c>
      <c r="C372" s="148">
        <v>47131710</v>
      </c>
      <c r="D372" s="148">
        <v>29905</v>
      </c>
      <c r="E372" s="176" t="s">
        <v>297</v>
      </c>
      <c r="F372" s="148">
        <v>10</v>
      </c>
      <c r="G372" s="148" t="s">
        <v>24</v>
      </c>
      <c r="H372" s="295">
        <v>150000</v>
      </c>
      <c r="I372" s="150" t="s">
        <v>19</v>
      </c>
      <c r="J372" s="148" t="s">
        <v>336</v>
      </c>
    </row>
    <row r="373" spans="1:12" s="128" customFormat="1" x14ac:dyDescent="0.25">
      <c r="A373" s="30">
        <f t="shared" si="6"/>
        <v>274</v>
      </c>
      <c r="B373" s="148">
        <v>175</v>
      </c>
      <c r="C373" s="148">
        <v>47131701</v>
      </c>
      <c r="D373" s="148">
        <v>29905</v>
      </c>
      <c r="E373" s="176" t="s">
        <v>298</v>
      </c>
      <c r="F373" s="148">
        <v>30</v>
      </c>
      <c r="G373" s="148" t="s">
        <v>24</v>
      </c>
      <c r="H373" s="295">
        <v>1000000</v>
      </c>
      <c r="I373" s="150" t="s">
        <v>19</v>
      </c>
      <c r="J373" s="148" t="s">
        <v>336</v>
      </c>
      <c r="K373" s="37"/>
    </row>
    <row r="374" spans="1:12" s="128" customFormat="1" x14ac:dyDescent="0.25">
      <c r="A374" s="30">
        <f t="shared" si="6"/>
        <v>275</v>
      </c>
      <c r="B374" s="148">
        <v>175</v>
      </c>
      <c r="C374" s="148" t="s">
        <v>448</v>
      </c>
      <c r="D374" s="148">
        <v>29905</v>
      </c>
      <c r="E374" s="153" t="s">
        <v>299</v>
      </c>
      <c r="F374" s="148">
        <v>150</v>
      </c>
      <c r="G374" s="148" t="s">
        <v>24</v>
      </c>
      <c r="H374" s="295">
        <v>85000</v>
      </c>
      <c r="I374" s="150" t="s">
        <v>19</v>
      </c>
      <c r="J374" s="148" t="s">
        <v>336</v>
      </c>
      <c r="K374" s="37"/>
    </row>
    <row r="375" spans="1:12" s="128" customFormat="1" x14ac:dyDescent="0.25">
      <c r="A375" s="30">
        <f t="shared" si="6"/>
        <v>276</v>
      </c>
      <c r="B375" s="148">
        <v>175</v>
      </c>
      <c r="C375" s="148" t="s">
        <v>449</v>
      </c>
      <c r="D375" s="148">
        <v>29905</v>
      </c>
      <c r="E375" s="153" t="s">
        <v>300</v>
      </c>
      <c r="F375" s="148">
        <v>40</v>
      </c>
      <c r="G375" s="148" t="s">
        <v>24</v>
      </c>
      <c r="H375" s="295">
        <v>100000</v>
      </c>
      <c r="I375" s="150" t="s">
        <v>19</v>
      </c>
      <c r="J375" s="148" t="s">
        <v>336</v>
      </c>
      <c r="K375" s="37"/>
    </row>
    <row r="376" spans="1:12" s="128" customFormat="1" x14ac:dyDescent="0.25">
      <c r="A376" s="30">
        <f t="shared" si="6"/>
        <v>277</v>
      </c>
      <c r="B376" s="148">
        <v>175</v>
      </c>
      <c r="C376" s="148" t="s">
        <v>450</v>
      </c>
      <c r="D376" s="148">
        <v>29905</v>
      </c>
      <c r="E376" s="153" t="s">
        <v>301</v>
      </c>
      <c r="F376" s="148">
        <v>50</v>
      </c>
      <c r="G376" s="148" t="s">
        <v>24</v>
      </c>
      <c r="H376" s="295">
        <v>100000</v>
      </c>
      <c r="I376" s="150" t="s">
        <v>19</v>
      </c>
      <c r="J376" s="148" t="s">
        <v>336</v>
      </c>
      <c r="K376" s="37"/>
    </row>
    <row r="377" spans="1:12" s="128" customFormat="1" ht="30" x14ac:dyDescent="0.25">
      <c r="A377" s="30">
        <f t="shared" si="6"/>
        <v>278</v>
      </c>
      <c r="B377" s="148">
        <v>175</v>
      </c>
      <c r="C377" s="148" t="s">
        <v>451</v>
      </c>
      <c r="D377" s="148">
        <v>29905</v>
      </c>
      <c r="E377" s="153" t="s">
        <v>302</v>
      </c>
      <c r="F377" s="148">
        <v>15</v>
      </c>
      <c r="G377" s="148" t="s">
        <v>24</v>
      </c>
      <c r="H377" s="295">
        <v>7500</v>
      </c>
      <c r="I377" s="150" t="s">
        <v>19</v>
      </c>
      <c r="J377" s="148" t="s">
        <v>336</v>
      </c>
      <c r="K377" s="37"/>
    </row>
    <row r="378" spans="1:12" s="128" customFormat="1" x14ac:dyDescent="0.25">
      <c r="A378" s="30">
        <f t="shared" si="6"/>
        <v>279</v>
      </c>
      <c r="B378" s="148">
        <v>175</v>
      </c>
      <c r="C378" s="148" t="s">
        <v>452</v>
      </c>
      <c r="D378" s="148">
        <v>29905</v>
      </c>
      <c r="E378" s="153" t="s">
        <v>303</v>
      </c>
      <c r="F378" s="148">
        <v>20</v>
      </c>
      <c r="G378" s="148" t="s">
        <v>24</v>
      </c>
      <c r="H378" s="295">
        <v>150000</v>
      </c>
      <c r="I378" s="150" t="s">
        <v>19</v>
      </c>
      <c r="J378" s="148" t="s">
        <v>336</v>
      </c>
      <c r="K378" s="37"/>
    </row>
    <row r="379" spans="1:12" s="128" customFormat="1" ht="30" x14ac:dyDescent="0.25">
      <c r="A379" s="152"/>
      <c r="B379" s="152">
        <v>175</v>
      </c>
      <c r="C379" s="152"/>
      <c r="D379" s="152">
        <v>29906</v>
      </c>
      <c r="E379" s="145" t="s">
        <v>453</v>
      </c>
      <c r="F379" s="152"/>
      <c r="G379" s="152"/>
      <c r="H379" s="303">
        <f>+H380</f>
        <v>123719</v>
      </c>
      <c r="I379" s="152"/>
      <c r="J379" s="152"/>
      <c r="K379" s="37"/>
    </row>
    <row r="380" spans="1:12" s="128" customFormat="1" ht="15.75" thickBot="1" x14ac:dyDescent="0.3">
      <c r="A380" s="30"/>
      <c r="B380" s="148">
        <v>175</v>
      </c>
      <c r="C380" s="148">
        <v>46181503</v>
      </c>
      <c r="D380" s="148">
        <v>29906</v>
      </c>
      <c r="E380" s="153" t="s">
        <v>446</v>
      </c>
      <c r="F380" s="148">
        <v>4</v>
      </c>
      <c r="G380" s="148" t="s">
        <v>454</v>
      </c>
      <c r="H380" s="295">
        <v>123719</v>
      </c>
      <c r="I380" s="150" t="s">
        <v>19</v>
      </c>
      <c r="J380" s="148" t="s">
        <v>338</v>
      </c>
      <c r="K380" s="37"/>
    </row>
    <row r="381" spans="1:12" s="128" customFormat="1" ht="30" x14ac:dyDescent="0.25">
      <c r="A381" s="152">
        <f>A378+1</f>
        <v>280</v>
      </c>
      <c r="B381" s="152">
        <v>175</v>
      </c>
      <c r="C381" s="152"/>
      <c r="D381" s="152">
        <v>29999</v>
      </c>
      <c r="E381" s="145" t="s">
        <v>101</v>
      </c>
      <c r="F381" s="152"/>
      <c r="G381" s="152"/>
      <c r="H381" s="294">
        <f>SUM(H382:H386)</f>
        <v>130000</v>
      </c>
      <c r="I381" s="146" t="s">
        <v>19</v>
      </c>
      <c r="J381" s="152"/>
      <c r="K381" s="147">
        <v>237642</v>
      </c>
      <c r="L381" s="168"/>
    </row>
    <row r="382" spans="1:12" s="128" customFormat="1" x14ac:dyDescent="0.25">
      <c r="A382" s="30">
        <f t="shared" ref="A382:A434" si="7">A381+1</f>
        <v>281</v>
      </c>
      <c r="B382" s="148">
        <v>175</v>
      </c>
      <c r="C382" s="148">
        <v>11202121</v>
      </c>
      <c r="D382" s="148">
        <v>29999</v>
      </c>
      <c r="E382" s="149" t="s">
        <v>455</v>
      </c>
      <c r="F382" s="148">
        <v>3</v>
      </c>
      <c r="G382" s="148" t="s">
        <v>456</v>
      </c>
      <c r="H382" s="295">
        <v>26000</v>
      </c>
      <c r="I382" s="160" t="s">
        <v>19</v>
      </c>
      <c r="J382" s="148" t="s">
        <v>364</v>
      </c>
      <c r="K382" s="37"/>
    </row>
    <row r="383" spans="1:12" s="128" customFormat="1" x14ac:dyDescent="0.25">
      <c r="A383" s="30">
        <f t="shared" si="7"/>
        <v>282</v>
      </c>
      <c r="B383" s="148">
        <v>175</v>
      </c>
      <c r="C383" s="148">
        <v>11202121</v>
      </c>
      <c r="D383" s="148">
        <v>29999</v>
      </c>
      <c r="E383" s="149" t="s">
        <v>455</v>
      </c>
      <c r="F383" s="148">
        <v>3</v>
      </c>
      <c r="G383" s="148" t="s">
        <v>456</v>
      </c>
      <c r="H383" s="295">
        <v>26000</v>
      </c>
      <c r="I383" s="160" t="s">
        <v>19</v>
      </c>
      <c r="J383" s="148" t="s">
        <v>336</v>
      </c>
      <c r="K383" s="37"/>
    </row>
    <row r="384" spans="1:12" s="128" customFormat="1" x14ac:dyDescent="0.25">
      <c r="A384" s="30">
        <f t="shared" si="7"/>
        <v>283</v>
      </c>
      <c r="B384" s="148">
        <v>175</v>
      </c>
      <c r="C384" s="148">
        <v>11202121</v>
      </c>
      <c r="D384" s="148">
        <v>29999</v>
      </c>
      <c r="E384" s="149" t="s">
        <v>455</v>
      </c>
      <c r="F384" s="148">
        <v>3</v>
      </c>
      <c r="G384" s="148" t="s">
        <v>456</v>
      </c>
      <c r="H384" s="295">
        <v>26000</v>
      </c>
      <c r="I384" s="160" t="s">
        <v>19</v>
      </c>
      <c r="J384" s="148" t="s">
        <v>338</v>
      </c>
      <c r="K384" s="37"/>
    </row>
    <row r="385" spans="1:12" s="128" customFormat="1" x14ac:dyDescent="0.25">
      <c r="A385" s="30">
        <f t="shared" si="7"/>
        <v>284</v>
      </c>
      <c r="B385" s="148">
        <v>175</v>
      </c>
      <c r="C385" s="148">
        <v>11202121</v>
      </c>
      <c r="D385" s="148">
        <v>29999</v>
      </c>
      <c r="E385" s="149" t="s">
        <v>455</v>
      </c>
      <c r="F385" s="148">
        <v>3</v>
      </c>
      <c r="G385" s="148" t="s">
        <v>456</v>
      </c>
      <c r="H385" s="295">
        <v>26000</v>
      </c>
      <c r="I385" s="160" t="s">
        <v>19</v>
      </c>
      <c r="J385" s="148" t="s">
        <v>340</v>
      </c>
      <c r="K385" s="37"/>
    </row>
    <row r="386" spans="1:12" s="128" customFormat="1" ht="19.5" thickBot="1" x14ac:dyDescent="0.3">
      <c r="A386" s="30">
        <f t="shared" si="7"/>
        <v>285</v>
      </c>
      <c r="B386" s="148">
        <v>175</v>
      </c>
      <c r="C386" s="148">
        <v>26111702</v>
      </c>
      <c r="D386" s="148">
        <v>29999</v>
      </c>
      <c r="E386" s="149" t="s">
        <v>457</v>
      </c>
      <c r="F386" s="148">
        <v>218</v>
      </c>
      <c r="G386" s="148" t="s">
        <v>55</v>
      </c>
      <c r="H386" s="295">
        <v>26000</v>
      </c>
      <c r="I386" s="160" t="s">
        <v>19</v>
      </c>
      <c r="J386" s="148" t="s">
        <v>336</v>
      </c>
      <c r="L386" s="313">
        <f>+H381+H379+H319+H313+H273+H265+H172+H162+H160+H154+H147+H138+H109+H100</f>
        <v>213664184</v>
      </c>
    </row>
    <row r="387" spans="1:12" s="128" customFormat="1" x14ac:dyDescent="0.25">
      <c r="A387" s="152">
        <f>A386+1</f>
        <v>286</v>
      </c>
      <c r="B387" s="152">
        <v>175</v>
      </c>
      <c r="C387" s="152"/>
      <c r="D387" s="152">
        <v>50103</v>
      </c>
      <c r="E387" s="145" t="s">
        <v>458</v>
      </c>
      <c r="F387" s="152"/>
      <c r="G387" s="152"/>
      <c r="H387" s="294">
        <f>SUM(H388:H395)</f>
        <v>5822055</v>
      </c>
      <c r="I387" s="146" t="s">
        <v>304</v>
      </c>
      <c r="J387" s="152"/>
      <c r="K387" s="147">
        <v>8865424</v>
      </c>
    </row>
    <row r="388" spans="1:12" s="128" customFormat="1" x14ac:dyDescent="0.25">
      <c r="A388" s="30">
        <f t="shared" si="7"/>
        <v>287</v>
      </c>
      <c r="B388" s="148">
        <v>175</v>
      </c>
      <c r="C388" s="148">
        <v>45111609</v>
      </c>
      <c r="D388" s="148">
        <v>50103</v>
      </c>
      <c r="E388" s="149" t="s">
        <v>459</v>
      </c>
      <c r="F388" s="148">
        <v>2</v>
      </c>
      <c r="G388" s="148" t="s">
        <v>24</v>
      </c>
      <c r="H388" s="295">
        <v>1220000</v>
      </c>
      <c r="I388" s="150" t="s">
        <v>304</v>
      </c>
      <c r="J388" s="148" t="s">
        <v>338</v>
      </c>
      <c r="K388" s="37"/>
    </row>
    <row r="389" spans="1:12" s="128" customFormat="1" x14ac:dyDescent="0.25">
      <c r="A389" s="30">
        <f t="shared" si="7"/>
        <v>288</v>
      </c>
      <c r="B389" s="148">
        <v>175</v>
      </c>
      <c r="C389" s="148">
        <v>45111603</v>
      </c>
      <c r="D389" s="148">
        <v>50103</v>
      </c>
      <c r="E389" s="149" t="s">
        <v>460</v>
      </c>
      <c r="F389" s="148">
        <v>5</v>
      </c>
      <c r="G389" s="148" t="s">
        <v>24</v>
      </c>
      <c r="H389" s="295">
        <v>800000</v>
      </c>
      <c r="I389" s="150" t="s">
        <v>304</v>
      </c>
      <c r="J389" s="148" t="s">
        <v>338</v>
      </c>
      <c r="K389" s="37"/>
    </row>
    <row r="390" spans="1:12" s="128" customFormat="1" x14ac:dyDescent="0.25">
      <c r="A390" s="30">
        <f t="shared" si="7"/>
        <v>289</v>
      </c>
      <c r="B390" s="148">
        <v>175</v>
      </c>
      <c r="C390" s="148">
        <v>43191511</v>
      </c>
      <c r="D390" s="148">
        <v>50103</v>
      </c>
      <c r="E390" s="149" t="s">
        <v>461</v>
      </c>
      <c r="F390" s="148">
        <v>20</v>
      </c>
      <c r="G390" s="148" t="s">
        <v>24</v>
      </c>
      <c r="H390" s="295">
        <v>200000</v>
      </c>
      <c r="I390" s="150" t="s">
        <v>304</v>
      </c>
      <c r="J390" s="148" t="s">
        <v>338</v>
      </c>
      <c r="K390" s="37"/>
    </row>
    <row r="391" spans="1:12" s="128" customFormat="1" x14ac:dyDescent="0.25">
      <c r="A391" s="30">
        <f t="shared" si="7"/>
        <v>290</v>
      </c>
      <c r="B391" s="148">
        <v>175</v>
      </c>
      <c r="C391" s="148">
        <v>45111799</v>
      </c>
      <c r="D391" s="148">
        <v>50103</v>
      </c>
      <c r="E391" s="149" t="s">
        <v>462</v>
      </c>
      <c r="F391" s="148">
        <v>1</v>
      </c>
      <c r="G391" s="148" t="s">
        <v>24</v>
      </c>
      <c r="H391" s="295">
        <v>400000</v>
      </c>
      <c r="I391" s="150" t="s">
        <v>304</v>
      </c>
      <c r="J391" s="148" t="s">
        <v>338</v>
      </c>
      <c r="K391" s="37"/>
    </row>
    <row r="392" spans="1:12" s="128" customFormat="1" x14ac:dyDescent="0.25">
      <c r="A392" s="30">
        <f t="shared" si="7"/>
        <v>291</v>
      </c>
      <c r="B392" s="148">
        <v>175</v>
      </c>
      <c r="C392" s="148">
        <v>45111601</v>
      </c>
      <c r="D392" s="148">
        <v>50103</v>
      </c>
      <c r="E392" s="149" t="s">
        <v>463</v>
      </c>
      <c r="F392" s="148">
        <v>15</v>
      </c>
      <c r="G392" s="148" t="s">
        <v>24</v>
      </c>
      <c r="H392" s="295">
        <v>150000</v>
      </c>
      <c r="I392" s="150" t="s">
        <v>304</v>
      </c>
      <c r="J392" s="148" t="s">
        <v>338</v>
      </c>
      <c r="K392" s="37"/>
    </row>
    <row r="393" spans="1:12" s="128" customFormat="1" x14ac:dyDescent="0.25">
      <c r="A393" s="30">
        <f t="shared" si="7"/>
        <v>292</v>
      </c>
      <c r="B393" s="148">
        <v>175</v>
      </c>
      <c r="C393" s="148">
        <v>43191511</v>
      </c>
      <c r="D393" s="148">
        <v>50103</v>
      </c>
      <c r="E393" s="149" t="s">
        <v>461</v>
      </c>
      <c r="F393" s="148">
        <v>22</v>
      </c>
      <c r="G393" s="148" t="s">
        <v>76</v>
      </c>
      <c r="H393" s="295">
        <v>813076</v>
      </c>
      <c r="I393" s="150" t="s">
        <v>304</v>
      </c>
      <c r="J393" s="148" t="s">
        <v>336</v>
      </c>
      <c r="K393" s="37"/>
    </row>
    <row r="394" spans="1:12" s="128" customFormat="1" x14ac:dyDescent="0.25">
      <c r="A394" s="30">
        <f t="shared" si="7"/>
        <v>293</v>
      </c>
      <c r="B394" s="148">
        <v>175</v>
      </c>
      <c r="C394" s="148">
        <v>45111603</v>
      </c>
      <c r="D394" s="148">
        <v>50103</v>
      </c>
      <c r="E394" s="149" t="s">
        <v>460</v>
      </c>
      <c r="F394" s="148">
        <v>4</v>
      </c>
      <c r="G394" s="148" t="s">
        <v>76</v>
      </c>
      <c r="H394" s="295">
        <v>1407653</v>
      </c>
      <c r="I394" s="150" t="s">
        <v>304</v>
      </c>
      <c r="J394" s="148" t="s">
        <v>336</v>
      </c>
      <c r="K394" s="37"/>
    </row>
    <row r="395" spans="1:12" s="128" customFormat="1" ht="15.75" thickBot="1" x14ac:dyDescent="0.3">
      <c r="A395" s="30">
        <f t="shared" si="7"/>
        <v>294</v>
      </c>
      <c r="B395" s="148">
        <v>175</v>
      </c>
      <c r="C395" s="148">
        <v>45111609</v>
      </c>
      <c r="D395" s="148">
        <v>50103</v>
      </c>
      <c r="E395" s="149" t="s">
        <v>459</v>
      </c>
      <c r="F395" s="148">
        <v>8</v>
      </c>
      <c r="G395" s="148" t="s">
        <v>76</v>
      </c>
      <c r="H395" s="295">
        <f>2300000-1468674</f>
        <v>831326</v>
      </c>
      <c r="I395" s="150" t="s">
        <v>304</v>
      </c>
      <c r="J395" s="148" t="s">
        <v>336</v>
      </c>
      <c r="K395" s="37"/>
    </row>
    <row r="396" spans="1:12" s="128" customFormat="1" x14ac:dyDescent="0.25">
      <c r="A396" s="152">
        <f t="shared" si="7"/>
        <v>295</v>
      </c>
      <c r="B396" s="152">
        <v>175</v>
      </c>
      <c r="C396" s="152"/>
      <c r="D396" s="152">
        <v>50104</v>
      </c>
      <c r="E396" s="145" t="s">
        <v>305</v>
      </c>
      <c r="F396" s="152"/>
      <c r="G396" s="152"/>
      <c r="H396" s="294">
        <f>SUM(H397:H418)</f>
        <v>21980946</v>
      </c>
      <c r="I396" s="152">
        <v>280</v>
      </c>
      <c r="J396" s="152"/>
      <c r="K396" s="147">
        <v>26378598</v>
      </c>
    </row>
    <row r="397" spans="1:12" s="128" customFormat="1" x14ac:dyDescent="0.25">
      <c r="A397" s="30">
        <f t="shared" si="7"/>
        <v>296</v>
      </c>
      <c r="B397" s="148">
        <v>175</v>
      </c>
      <c r="C397" s="148">
        <v>40101701</v>
      </c>
      <c r="D397" s="148">
        <v>50104</v>
      </c>
      <c r="E397" s="149" t="s">
        <v>306</v>
      </c>
      <c r="F397" s="148">
        <v>5</v>
      </c>
      <c r="G397" s="148" t="s">
        <v>24</v>
      </c>
      <c r="H397" s="295">
        <v>2602348</v>
      </c>
      <c r="I397" s="150" t="s">
        <v>304</v>
      </c>
      <c r="J397" s="148" t="s">
        <v>338</v>
      </c>
      <c r="K397" s="37"/>
    </row>
    <row r="398" spans="1:12" s="128" customFormat="1" x14ac:dyDescent="0.25">
      <c r="A398" s="30">
        <f t="shared" si="7"/>
        <v>297</v>
      </c>
      <c r="B398" s="148">
        <v>175</v>
      </c>
      <c r="C398" s="148">
        <v>56112102</v>
      </c>
      <c r="D398" s="148">
        <v>50104</v>
      </c>
      <c r="E398" s="149" t="s">
        <v>307</v>
      </c>
      <c r="F398" s="148">
        <v>15</v>
      </c>
      <c r="G398" s="148" t="s">
        <v>24</v>
      </c>
      <c r="H398" s="295">
        <v>2200000</v>
      </c>
      <c r="I398" s="150" t="s">
        <v>304</v>
      </c>
      <c r="J398" s="148" t="s">
        <v>339</v>
      </c>
      <c r="K398" s="37"/>
    </row>
    <row r="399" spans="1:12" s="128" customFormat="1" x14ac:dyDescent="0.25">
      <c r="A399" s="30">
        <f t="shared" si="7"/>
        <v>298</v>
      </c>
      <c r="B399" s="148">
        <v>175</v>
      </c>
      <c r="C399" s="148">
        <v>40101604</v>
      </c>
      <c r="D399" s="148">
        <v>50104</v>
      </c>
      <c r="E399" s="149" t="s">
        <v>308</v>
      </c>
      <c r="F399" s="148">
        <v>20</v>
      </c>
      <c r="G399" s="148" t="s">
        <v>24</v>
      </c>
      <c r="H399" s="295">
        <v>500000</v>
      </c>
      <c r="I399" s="150" t="s">
        <v>304</v>
      </c>
      <c r="J399" s="148" t="s">
        <v>338</v>
      </c>
      <c r="K399" s="37"/>
    </row>
    <row r="400" spans="1:12" s="128" customFormat="1" x14ac:dyDescent="0.25">
      <c r="A400" s="30">
        <f t="shared" si="7"/>
        <v>299</v>
      </c>
      <c r="B400" s="148">
        <v>175</v>
      </c>
      <c r="C400" s="148">
        <v>40101609</v>
      </c>
      <c r="D400" s="148">
        <v>50104</v>
      </c>
      <c r="E400" s="149" t="s">
        <v>309</v>
      </c>
      <c r="F400" s="148">
        <v>10</v>
      </c>
      <c r="G400" s="148" t="s">
        <v>24</v>
      </c>
      <c r="H400" s="295">
        <v>300000</v>
      </c>
      <c r="I400" s="150" t="s">
        <v>304</v>
      </c>
      <c r="J400" s="148" t="s">
        <v>338</v>
      </c>
      <c r="K400" s="37"/>
    </row>
    <row r="401" spans="1:11" s="128" customFormat="1" x14ac:dyDescent="0.25">
      <c r="A401" s="30">
        <f t="shared" si="7"/>
        <v>300</v>
      </c>
      <c r="B401" s="148">
        <v>175</v>
      </c>
      <c r="C401" s="148">
        <v>56101504</v>
      </c>
      <c r="D401" s="148">
        <v>50104</v>
      </c>
      <c r="E401" s="149" t="s">
        <v>310</v>
      </c>
      <c r="F401" s="148">
        <v>106</v>
      </c>
      <c r="G401" s="148" t="s">
        <v>24</v>
      </c>
      <c r="H401" s="295">
        <v>998598</v>
      </c>
      <c r="I401" s="150" t="s">
        <v>304</v>
      </c>
      <c r="J401" s="148" t="s">
        <v>338</v>
      </c>
      <c r="K401" s="37"/>
    </row>
    <row r="402" spans="1:11" s="128" customFormat="1" x14ac:dyDescent="0.25">
      <c r="A402" s="30">
        <f t="shared" si="7"/>
        <v>301</v>
      </c>
      <c r="B402" s="148">
        <v>175</v>
      </c>
      <c r="C402" s="148">
        <v>56101519</v>
      </c>
      <c r="D402" s="148">
        <v>50104</v>
      </c>
      <c r="E402" s="149" t="s">
        <v>312</v>
      </c>
      <c r="F402" s="148">
        <v>15</v>
      </c>
      <c r="G402" s="148" t="s">
        <v>24</v>
      </c>
      <c r="H402" s="295">
        <v>200000</v>
      </c>
      <c r="I402" s="150" t="s">
        <v>304</v>
      </c>
      <c r="J402" s="148" t="s">
        <v>338</v>
      </c>
      <c r="K402" s="37"/>
    </row>
    <row r="403" spans="1:11" x14ac:dyDescent="0.25">
      <c r="A403" s="30">
        <f t="shared" si="7"/>
        <v>302</v>
      </c>
      <c r="B403" s="148">
        <v>175</v>
      </c>
      <c r="C403" s="148">
        <v>56101542</v>
      </c>
      <c r="D403" s="148">
        <v>50104</v>
      </c>
      <c r="E403" s="149" t="s">
        <v>313</v>
      </c>
      <c r="F403" s="148">
        <v>80</v>
      </c>
      <c r="G403" s="148" t="s">
        <v>24</v>
      </c>
      <c r="H403" s="295">
        <v>600000</v>
      </c>
      <c r="I403" s="150" t="s">
        <v>304</v>
      </c>
      <c r="J403" s="148" t="s">
        <v>338</v>
      </c>
    </row>
    <row r="404" spans="1:11" x14ac:dyDescent="0.25">
      <c r="A404" s="30">
        <f t="shared" si="7"/>
        <v>303</v>
      </c>
      <c r="B404" s="148">
        <v>175</v>
      </c>
      <c r="C404" s="148">
        <v>56101599</v>
      </c>
      <c r="D404" s="148">
        <v>50104</v>
      </c>
      <c r="E404" s="149" t="s">
        <v>314</v>
      </c>
      <c r="F404" s="148">
        <v>30</v>
      </c>
      <c r="G404" s="148" t="s">
        <v>24</v>
      </c>
      <c r="H404" s="295">
        <v>200000</v>
      </c>
      <c r="I404" s="150" t="s">
        <v>304</v>
      </c>
      <c r="J404" s="148" t="s">
        <v>338</v>
      </c>
    </row>
    <row r="405" spans="1:11" x14ac:dyDescent="0.25">
      <c r="A405" s="30">
        <f t="shared" si="7"/>
        <v>304</v>
      </c>
      <c r="B405" s="148">
        <v>175</v>
      </c>
      <c r="C405" s="148">
        <v>56111503</v>
      </c>
      <c r="D405" s="148">
        <v>50104</v>
      </c>
      <c r="E405" s="149" t="s">
        <v>464</v>
      </c>
      <c r="F405" s="148">
        <v>2</v>
      </c>
      <c r="G405" s="148" t="s">
        <v>24</v>
      </c>
      <c r="H405" s="295">
        <v>500000</v>
      </c>
      <c r="I405" s="150" t="s">
        <v>304</v>
      </c>
      <c r="J405" s="148" t="s">
        <v>338</v>
      </c>
    </row>
    <row r="406" spans="1:11" x14ac:dyDescent="0.25">
      <c r="A406" s="30">
        <f t="shared" si="7"/>
        <v>305</v>
      </c>
      <c r="B406" s="148">
        <v>175</v>
      </c>
      <c r="C406" s="148">
        <v>56101530</v>
      </c>
      <c r="D406" s="148">
        <v>50104</v>
      </c>
      <c r="E406" s="149" t="s">
        <v>316</v>
      </c>
      <c r="F406" s="148">
        <v>1</v>
      </c>
      <c r="G406" s="148" t="s">
        <v>24</v>
      </c>
      <c r="H406" s="295">
        <v>100000</v>
      </c>
      <c r="I406" s="150" t="s">
        <v>304</v>
      </c>
      <c r="J406" s="148" t="s">
        <v>338</v>
      </c>
    </row>
    <row r="407" spans="1:11" x14ac:dyDescent="0.25">
      <c r="A407" s="30">
        <f t="shared" si="7"/>
        <v>306</v>
      </c>
      <c r="B407" s="148">
        <v>175</v>
      </c>
      <c r="C407" s="148">
        <v>56101701</v>
      </c>
      <c r="D407" s="148">
        <v>50104</v>
      </c>
      <c r="E407" s="149" t="s">
        <v>317</v>
      </c>
      <c r="F407" s="148">
        <v>1</v>
      </c>
      <c r="G407" s="148" t="s">
        <v>24</v>
      </c>
      <c r="H407" s="295">
        <v>120000</v>
      </c>
      <c r="I407" s="150" t="s">
        <v>304</v>
      </c>
      <c r="J407" s="148" t="s">
        <v>338</v>
      </c>
    </row>
    <row r="408" spans="1:11" x14ac:dyDescent="0.25">
      <c r="A408" s="30">
        <f t="shared" si="7"/>
        <v>307</v>
      </c>
      <c r="B408" s="148">
        <v>175</v>
      </c>
      <c r="C408" s="148">
        <v>56101703</v>
      </c>
      <c r="D408" s="148">
        <v>50104</v>
      </c>
      <c r="E408" s="149" t="s">
        <v>318</v>
      </c>
      <c r="F408" s="148">
        <v>29</v>
      </c>
      <c r="G408" s="148" t="s">
        <v>24</v>
      </c>
      <c r="H408" s="295">
        <v>2400000</v>
      </c>
      <c r="I408" s="150" t="s">
        <v>304</v>
      </c>
      <c r="J408" s="148" t="s">
        <v>338</v>
      </c>
    </row>
    <row r="409" spans="1:11" x14ac:dyDescent="0.25">
      <c r="A409" s="30">
        <f t="shared" si="7"/>
        <v>308</v>
      </c>
      <c r="B409" s="148">
        <v>175</v>
      </c>
      <c r="C409" s="148">
        <v>56101706</v>
      </c>
      <c r="D409" s="148">
        <v>50104</v>
      </c>
      <c r="E409" s="149" t="s">
        <v>319</v>
      </c>
      <c r="F409" s="148">
        <v>17</v>
      </c>
      <c r="G409" s="148" t="s">
        <v>24</v>
      </c>
      <c r="H409" s="295">
        <v>1400000</v>
      </c>
      <c r="I409" s="150" t="s">
        <v>304</v>
      </c>
      <c r="J409" s="148" t="s">
        <v>338</v>
      </c>
    </row>
    <row r="410" spans="1:11" x14ac:dyDescent="0.25">
      <c r="A410" s="30">
        <f t="shared" si="7"/>
        <v>309</v>
      </c>
      <c r="B410" s="148">
        <v>175</v>
      </c>
      <c r="C410" s="148">
        <v>56101708</v>
      </c>
      <c r="D410" s="148">
        <v>50104</v>
      </c>
      <c r="E410" s="149" t="s">
        <v>320</v>
      </c>
      <c r="F410" s="148">
        <v>4</v>
      </c>
      <c r="G410" s="148" t="s">
        <v>24</v>
      </c>
      <c r="H410" s="295">
        <v>100000</v>
      </c>
      <c r="I410" s="150" t="s">
        <v>304</v>
      </c>
      <c r="J410" s="148" t="s">
        <v>338</v>
      </c>
    </row>
    <row r="411" spans="1:11" x14ac:dyDescent="0.25">
      <c r="A411" s="30">
        <f t="shared" si="7"/>
        <v>310</v>
      </c>
      <c r="B411" s="148">
        <v>175</v>
      </c>
      <c r="C411" s="148">
        <v>56101702</v>
      </c>
      <c r="D411" s="148">
        <v>50104</v>
      </c>
      <c r="E411" s="149" t="s">
        <v>321</v>
      </c>
      <c r="F411" s="148">
        <v>40</v>
      </c>
      <c r="G411" s="148" t="s">
        <v>24</v>
      </c>
      <c r="H411" s="295">
        <v>4000000</v>
      </c>
      <c r="I411" s="150" t="s">
        <v>304</v>
      </c>
      <c r="J411" s="148" t="s">
        <v>339</v>
      </c>
    </row>
    <row r="412" spans="1:11" x14ac:dyDescent="0.25">
      <c r="A412" s="30">
        <f t="shared" si="7"/>
        <v>311</v>
      </c>
      <c r="B412" s="148">
        <v>175</v>
      </c>
      <c r="C412" s="148">
        <v>46171509</v>
      </c>
      <c r="D412" s="148">
        <v>50104</v>
      </c>
      <c r="E412" s="149" t="s">
        <v>322</v>
      </c>
      <c r="F412" s="148">
        <v>1</v>
      </c>
      <c r="G412" s="148" t="s">
        <v>24</v>
      </c>
      <c r="H412" s="295">
        <v>100000</v>
      </c>
      <c r="I412" s="150" t="s">
        <v>304</v>
      </c>
      <c r="J412" s="148" t="s">
        <v>339</v>
      </c>
    </row>
    <row r="413" spans="1:11" x14ac:dyDescent="0.25">
      <c r="A413" s="30">
        <f t="shared" si="7"/>
        <v>312</v>
      </c>
      <c r="B413" s="148">
        <v>175</v>
      </c>
      <c r="C413" s="148">
        <v>40101701</v>
      </c>
      <c r="D413" s="148">
        <v>50104</v>
      </c>
      <c r="E413" s="149" t="s">
        <v>306</v>
      </c>
      <c r="F413" s="148">
        <v>5</v>
      </c>
      <c r="G413" s="148" t="s">
        <v>323</v>
      </c>
      <c r="H413" s="295">
        <v>4060000</v>
      </c>
      <c r="I413" s="150" t="s">
        <v>304</v>
      </c>
      <c r="J413" s="148" t="s">
        <v>339</v>
      </c>
    </row>
    <row r="414" spans="1:11" x14ac:dyDescent="0.25">
      <c r="A414" s="30">
        <f t="shared" si="7"/>
        <v>313</v>
      </c>
      <c r="B414" s="148">
        <v>175</v>
      </c>
      <c r="C414" s="148">
        <v>56101507</v>
      </c>
      <c r="D414" s="148">
        <v>50104</v>
      </c>
      <c r="E414" s="149" t="s">
        <v>324</v>
      </c>
      <c r="F414" s="148">
        <v>2</v>
      </c>
      <c r="G414" s="148" t="s">
        <v>24</v>
      </c>
      <c r="H414" s="295">
        <v>400000</v>
      </c>
      <c r="I414" s="148">
        <v>280</v>
      </c>
      <c r="J414" s="148" t="s">
        <v>339</v>
      </c>
    </row>
    <row r="415" spans="1:11" x14ac:dyDescent="0.25">
      <c r="A415" s="30">
        <f t="shared" si="7"/>
        <v>314</v>
      </c>
      <c r="B415" s="148">
        <v>175</v>
      </c>
      <c r="C415" s="148">
        <v>56101519</v>
      </c>
      <c r="D415" s="148">
        <v>50104</v>
      </c>
      <c r="E415" s="149" t="s">
        <v>312</v>
      </c>
      <c r="F415" s="148">
        <v>1</v>
      </c>
      <c r="G415" s="148" t="s">
        <v>24</v>
      </c>
      <c r="H415" s="295">
        <v>200000</v>
      </c>
      <c r="I415" s="148">
        <v>280</v>
      </c>
      <c r="J415" s="148" t="s">
        <v>339</v>
      </c>
    </row>
    <row r="416" spans="1:11" x14ac:dyDescent="0.25">
      <c r="A416" s="30">
        <f t="shared" si="7"/>
        <v>315</v>
      </c>
      <c r="B416" s="148">
        <v>175</v>
      </c>
      <c r="C416" s="148">
        <v>56101530</v>
      </c>
      <c r="D416" s="148">
        <v>50104</v>
      </c>
      <c r="E416" s="149" t="s">
        <v>325</v>
      </c>
      <c r="F416" s="148">
        <v>1</v>
      </c>
      <c r="G416" s="148" t="s">
        <v>76</v>
      </c>
      <c r="H416" s="295">
        <v>100000</v>
      </c>
      <c r="I416" s="150" t="s">
        <v>304</v>
      </c>
      <c r="J416" s="148" t="s">
        <v>339</v>
      </c>
    </row>
    <row r="417" spans="1:11" x14ac:dyDescent="0.25">
      <c r="A417" s="30">
        <f t="shared" si="7"/>
        <v>316</v>
      </c>
      <c r="B417" s="148">
        <v>175</v>
      </c>
      <c r="C417" s="148">
        <v>56101702</v>
      </c>
      <c r="D417" s="148">
        <v>50104</v>
      </c>
      <c r="E417" s="149" t="s">
        <v>326</v>
      </c>
      <c r="F417" s="148">
        <v>4</v>
      </c>
      <c r="G417" s="148" t="s">
        <v>24</v>
      </c>
      <c r="H417" s="295">
        <v>700000</v>
      </c>
      <c r="I417" s="148">
        <v>280</v>
      </c>
      <c r="J417" s="148" t="s">
        <v>339</v>
      </c>
    </row>
    <row r="418" spans="1:11" x14ac:dyDescent="0.25">
      <c r="A418" s="30">
        <f t="shared" si="7"/>
        <v>317</v>
      </c>
      <c r="B418" s="148">
        <v>175</v>
      </c>
      <c r="C418" s="148">
        <v>56101703</v>
      </c>
      <c r="D418" s="148">
        <v>50104</v>
      </c>
      <c r="E418" s="149" t="s">
        <v>318</v>
      </c>
      <c r="F418" s="148">
        <v>1</v>
      </c>
      <c r="G418" s="148" t="s">
        <v>24</v>
      </c>
      <c r="H418" s="295">
        <v>200000</v>
      </c>
      <c r="I418" s="148">
        <v>280</v>
      </c>
      <c r="J418" s="148" t="s">
        <v>339</v>
      </c>
    </row>
    <row r="419" spans="1:11" s="128" customFormat="1" x14ac:dyDescent="0.25">
      <c r="A419" s="152">
        <f t="shared" si="7"/>
        <v>318</v>
      </c>
      <c r="B419" s="170">
        <v>175</v>
      </c>
      <c r="C419" s="170"/>
      <c r="D419" s="170">
        <v>50105</v>
      </c>
      <c r="E419" s="177" t="s">
        <v>327</v>
      </c>
      <c r="F419" s="178"/>
      <c r="G419" s="178"/>
      <c r="H419" s="304">
        <f>SUM(H420:H423)</f>
        <v>1750000</v>
      </c>
      <c r="I419" s="178">
        <v>280</v>
      </c>
      <c r="J419" s="178"/>
      <c r="K419" s="179">
        <v>4750000</v>
      </c>
    </row>
    <row r="420" spans="1:11" s="128" customFormat="1" x14ac:dyDescent="0.25">
      <c r="A420" s="30">
        <f t="shared" si="7"/>
        <v>319</v>
      </c>
      <c r="B420" s="29">
        <v>175</v>
      </c>
      <c r="C420" s="148">
        <v>52161514</v>
      </c>
      <c r="D420" s="29">
        <v>50105</v>
      </c>
      <c r="E420" s="149" t="s">
        <v>465</v>
      </c>
      <c r="F420" s="29">
        <v>10</v>
      </c>
      <c r="G420" s="29" t="s">
        <v>24</v>
      </c>
      <c r="H420" s="295">
        <f>2815930-2800000</f>
        <v>15930</v>
      </c>
      <c r="I420" s="29">
        <v>280</v>
      </c>
      <c r="J420" s="29" t="s">
        <v>336</v>
      </c>
      <c r="K420" s="37"/>
    </row>
    <row r="421" spans="1:11" s="128" customFormat="1" x14ac:dyDescent="0.25">
      <c r="A421" s="30">
        <f t="shared" si="7"/>
        <v>320</v>
      </c>
      <c r="B421" s="29">
        <v>175</v>
      </c>
      <c r="C421" s="148">
        <v>45121520</v>
      </c>
      <c r="D421" s="29">
        <v>50105</v>
      </c>
      <c r="E421" s="149" t="s">
        <v>466</v>
      </c>
      <c r="F421" s="29">
        <v>15</v>
      </c>
      <c r="G421" s="29" t="s">
        <v>24</v>
      </c>
      <c r="H421" s="295">
        <v>1319355</v>
      </c>
      <c r="I421" s="29">
        <v>280</v>
      </c>
      <c r="J421" s="29" t="s">
        <v>336</v>
      </c>
      <c r="K421" s="37"/>
    </row>
    <row r="422" spans="1:11" s="128" customFormat="1" x14ac:dyDescent="0.25">
      <c r="A422" s="53">
        <f t="shared" si="7"/>
        <v>321</v>
      </c>
      <c r="B422" s="59">
        <v>175</v>
      </c>
      <c r="C422" s="161" t="s">
        <v>467</v>
      </c>
      <c r="D422" s="59">
        <v>50105</v>
      </c>
      <c r="E422" s="162" t="s">
        <v>468</v>
      </c>
      <c r="F422" s="59">
        <v>11</v>
      </c>
      <c r="G422" s="59" t="s">
        <v>24</v>
      </c>
      <c r="H422" s="298">
        <v>372900</v>
      </c>
      <c r="I422" s="59">
        <v>280</v>
      </c>
      <c r="J422" s="59" t="s">
        <v>340</v>
      </c>
      <c r="K422" s="37"/>
    </row>
    <row r="423" spans="1:11" s="128" customFormat="1" x14ac:dyDescent="0.25">
      <c r="A423" s="53">
        <f t="shared" si="7"/>
        <v>322</v>
      </c>
      <c r="B423" s="59">
        <v>175</v>
      </c>
      <c r="C423" s="59">
        <v>43211507</v>
      </c>
      <c r="D423" s="59">
        <v>50105</v>
      </c>
      <c r="E423" s="180" t="s">
        <v>469</v>
      </c>
      <c r="F423" s="59">
        <v>1</v>
      </c>
      <c r="G423" s="59" t="s">
        <v>24</v>
      </c>
      <c r="H423" s="88">
        <f>750000-335285-372900</f>
        <v>41815</v>
      </c>
      <c r="I423" s="59">
        <v>280</v>
      </c>
      <c r="J423" s="59" t="s">
        <v>335</v>
      </c>
      <c r="K423" s="37"/>
    </row>
    <row r="424" spans="1:11" s="128" customFormat="1" x14ac:dyDescent="0.25">
      <c r="A424" s="30">
        <f t="shared" si="7"/>
        <v>323</v>
      </c>
      <c r="B424" s="152">
        <v>175</v>
      </c>
      <c r="C424" s="152"/>
      <c r="D424" s="152">
        <v>50199</v>
      </c>
      <c r="E424" s="145" t="s">
        <v>470</v>
      </c>
      <c r="F424" s="152"/>
      <c r="G424" s="152"/>
      <c r="H424" s="294">
        <f>SUM(H425:H434)</f>
        <v>10498479</v>
      </c>
      <c r="I424" s="152">
        <v>280</v>
      </c>
      <c r="J424" s="152"/>
      <c r="K424" s="179">
        <v>12268597</v>
      </c>
    </row>
    <row r="425" spans="1:11" s="128" customFormat="1" x14ac:dyDescent="0.25">
      <c r="A425" s="30">
        <f t="shared" si="7"/>
        <v>324</v>
      </c>
      <c r="B425" s="148">
        <v>175</v>
      </c>
      <c r="C425" s="148">
        <v>27112014</v>
      </c>
      <c r="D425" s="148">
        <v>50199</v>
      </c>
      <c r="E425" s="149" t="s">
        <v>471</v>
      </c>
      <c r="F425" s="148">
        <v>2</v>
      </c>
      <c r="G425" s="148" t="s">
        <v>24</v>
      </c>
      <c r="H425" s="296">
        <f>500000+652744</f>
        <v>1152744</v>
      </c>
      <c r="I425" s="150" t="s">
        <v>304</v>
      </c>
      <c r="J425" s="148" t="s">
        <v>338</v>
      </c>
      <c r="K425" s="37"/>
    </row>
    <row r="426" spans="1:11" s="128" customFormat="1" x14ac:dyDescent="0.25">
      <c r="A426" s="30">
        <f t="shared" si="7"/>
        <v>325</v>
      </c>
      <c r="B426" s="148">
        <v>175</v>
      </c>
      <c r="C426" s="148">
        <v>27112037</v>
      </c>
      <c r="D426" s="148">
        <v>50199</v>
      </c>
      <c r="E426" s="149" t="s">
        <v>472</v>
      </c>
      <c r="F426" s="148">
        <v>3</v>
      </c>
      <c r="G426" s="148" t="s">
        <v>24</v>
      </c>
      <c r="H426" s="296">
        <v>500000</v>
      </c>
      <c r="I426" s="150" t="s">
        <v>304</v>
      </c>
      <c r="J426" s="148" t="s">
        <v>338</v>
      </c>
      <c r="K426" s="37"/>
    </row>
    <row r="427" spans="1:11" s="128" customFormat="1" x14ac:dyDescent="0.25">
      <c r="A427" s="30">
        <f t="shared" si="7"/>
        <v>326</v>
      </c>
      <c r="B427" s="148">
        <v>175</v>
      </c>
      <c r="C427" s="148">
        <v>45121504</v>
      </c>
      <c r="D427" s="148">
        <v>50199</v>
      </c>
      <c r="E427" s="149" t="s">
        <v>473</v>
      </c>
      <c r="F427" s="148">
        <v>1</v>
      </c>
      <c r="G427" s="148" t="s">
        <v>24</v>
      </c>
      <c r="H427" s="296">
        <v>500000</v>
      </c>
      <c r="I427" s="150" t="s">
        <v>304</v>
      </c>
      <c r="J427" s="148" t="s">
        <v>338</v>
      </c>
      <c r="K427" s="37"/>
    </row>
    <row r="428" spans="1:11" s="128" customFormat="1" x14ac:dyDescent="0.25">
      <c r="A428" s="30">
        <f t="shared" si="7"/>
        <v>327</v>
      </c>
      <c r="B428" s="148">
        <v>175</v>
      </c>
      <c r="C428" s="148">
        <v>46191601</v>
      </c>
      <c r="D428" s="148">
        <v>50199</v>
      </c>
      <c r="E428" s="149" t="s">
        <v>474</v>
      </c>
      <c r="F428" s="148">
        <v>10</v>
      </c>
      <c r="G428" s="148" t="s">
        <v>24</v>
      </c>
      <c r="H428" s="296">
        <v>500000</v>
      </c>
      <c r="I428" s="150" t="s">
        <v>304</v>
      </c>
      <c r="J428" s="148" t="s">
        <v>338</v>
      </c>
      <c r="K428" s="37"/>
    </row>
    <row r="429" spans="1:11" s="128" customFormat="1" ht="30" x14ac:dyDescent="0.25">
      <c r="A429" s="30">
        <f t="shared" si="7"/>
        <v>328</v>
      </c>
      <c r="B429" s="148">
        <v>175</v>
      </c>
      <c r="C429" s="148">
        <v>48101516</v>
      </c>
      <c r="D429" s="148">
        <v>50199</v>
      </c>
      <c r="E429" s="149" t="s">
        <v>475</v>
      </c>
      <c r="F429" s="148">
        <v>8</v>
      </c>
      <c r="G429" s="148" t="s">
        <v>24</v>
      </c>
      <c r="H429" s="296">
        <v>500000</v>
      </c>
      <c r="I429" s="150" t="s">
        <v>304</v>
      </c>
      <c r="J429" s="148" t="s">
        <v>338</v>
      </c>
      <c r="K429" s="37"/>
    </row>
    <row r="430" spans="1:11" s="128" customFormat="1" ht="30" x14ac:dyDescent="0.25">
      <c r="A430" s="30">
        <f t="shared" si="7"/>
        <v>329</v>
      </c>
      <c r="B430" s="148">
        <v>175</v>
      </c>
      <c r="C430" s="148">
        <v>52141526</v>
      </c>
      <c r="D430" s="148">
        <v>50199</v>
      </c>
      <c r="E430" s="149" t="s">
        <v>476</v>
      </c>
      <c r="F430" s="148">
        <v>10</v>
      </c>
      <c r="G430" s="148" t="s">
        <v>24</v>
      </c>
      <c r="H430" s="296">
        <v>500000</v>
      </c>
      <c r="I430" s="150" t="s">
        <v>304</v>
      </c>
      <c r="J430" s="148" t="s">
        <v>338</v>
      </c>
      <c r="K430" s="37"/>
    </row>
    <row r="431" spans="1:11" s="128" customFormat="1" ht="30" x14ac:dyDescent="0.25">
      <c r="A431" s="30">
        <f t="shared" si="7"/>
        <v>330</v>
      </c>
      <c r="B431" s="148">
        <v>175</v>
      </c>
      <c r="C431" s="148">
        <v>48101909</v>
      </c>
      <c r="D431" s="148">
        <v>50199</v>
      </c>
      <c r="E431" s="149" t="s">
        <v>477</v>
      </c>
      <c r="F431" s="148">
        <v>5</v>
      </c>
      <c r="G431" s="148" t="s">
        <v>24</v>
      </c>
      <c r="H431" s="296">
        <v>268597</v>
      </c>
      <c r="I431" s="150" t="s">
        <v>304</v>
      </c>
      <c r="J431" s="148" t="s">
        <v>338</v>
      </c>
      <c r="K431" s="37"/>
    </row>
    <row r="432" spans="1:11" s="128" customFormat="1" x14ac:dyDescent="0.25">
      <c r="A432" s="30">
        <f t="shared" si="7"/>
        <v>331</v>
      </c>
      <c r="B432" s="148">
        <v>175</v>
      </c>
      <c r="C432" s="148">
        <v>72151703</v>
      </c>
      <c r="D432" s="148">
        <v>50199</v>
      </c>
      <c r="E432" s="149" t="s">
        <v>478</v>
      </c>
      <c r="F432" s="148">
        <v>15</v>
      </c>
      <c r="G432" s="148" t="s">
        <v>24</v>
      </c>
      <c r="H432" s="296">
        <v>5077138</v>
      </c>
      <c r="I432" s="150" t="s">
        <v>304</v>
      </c>
      <c r="J432" s="29" t="s">
        <v>335</v>
      </c>
      <c r="K432" s="37"/>
    </row>
    <row r="433" spans="1:12" s="128" customFormat="1" x14ac:dyDescent="0.25">
      <c r="A433" s="30">
        <f t="shared" si="7"/>
        <v>332</v>
      </c>
      <c r="B433" s="148">
        <v>175</v>
      </c>
      <c r="C433" s="148">
        <v>52161518</v>
      </c>
      <c r="D433" s="148">
        <v>50199</v>
      </c>
      <c r="E433" s="149" t="s">
        <v>479</v>
      </c>
      <c r="F433" s="148">
        <v>4</v>
      </c>
      <c r="G433" s="148"/>
      <c r="H433" s="296">
        <v>500000</v>
      </c>
      <c r="I433" s="150" t="s">
        <v>304</v>
      </c>
      <c r="J433" s="29" t="s">
        <v>335</v>
      </c>
      <c r="K433" s="37"/>
    </row>
    <row r="434" spans="1:12" s="128" customFormat="1" ht="30" x14ac:dyDescent="0.25">
      <c r="A434" s="30">
        <f t="shared" si="7"/>
        <v>333</v>
      </c>
      <c r="B434" s="148">
        <v>175</v>
      </c>
      <c r="C434" s="182">
        <v>25131705</v>
      </c>
      <c r="D434" s="148">
        <v>50199</v>
      </c>
      <c r="E434" s="149" t="s">
        <v>480</v>
      </c>
      <c r="F434" s="148">
        <v>10</v>
      </c>
      <c r="G434" s="148" t="s">
        <v>24</v>
      </c>
      <c r="H434" s="296">
        <v>1000000</v>
      </c>
      <c r="I434" s="150" t="s">
        <v>304</v>
      </c>
      <c r="J434" s="148" t="s">
        <v>338</v>
      </c>
      <c r="K434" s="37"/>
      <c r="L434" s="305">
        <f>+H424+H419+H396+H387</f>
        <v>40051480</v>
      </c>
    </row>
    <row r="435" spans="1:12" s="128" customFormat="1" ht="24.75" customHeight="1" thickBot="1" x14ac:dyDescent="0.3">
      <c r="A435" s="183"/>
      <c r="B435" s="184"/>
      <c r="C435" s="184"/>
      <c r="D435" s="184"/>
      <c r="E435" s="185" t="s">
        <v>481</v>
      </c>
      <c r="F435" s="184"/>
      <c r="G435" s="184"/>
      <c r="H435" s="317">
        <f>+H424+H419+H396+H387+H381+H379+H319+H313+H273+H265+H172+H162+H160+H154+H152+H147+H138+H109+H100+H96+H90+H85+H80+H78+H63+H65+H53+H31+H28+H14</f>
        <v>1337220604</v>
      </c>
      <c r="I435" s="184"/>
      <c r="J435" s="186"/>
      <c r="K435" s="187">
        <f>SUM(K14:K434)</f>
        <v>1311205951</v>
      </c>
      <c r="L435" s="306">
        <f>+L434+L386+L96</f>
        <v>1337220604</v>
      </c>
    </row>
    <row r="436" spans="1:12" s="128" customFormat="1" x14ac:dyDescent="0.25">
      <c r="E436" s="188"/>
    </row>
    <row r="437" spans="1:12" s="128" customFormat="1" x14ac:dyDescent="0.25">
      <c r="E437" s="188"/>
      <c r="H437" s="307"/>
    </row>
    <row r="438" spans="1:12" s="128" customFormat="1" x14ac:dyDescent="0.25">
      <c r="E438" s="113"/>
      <c r="H438" s="307"/>
    </row>
    <row r="439" spans="1:12" s="128" customFormat="1" x14ac:dyDescent="0.25">
      <c r="E439" s="113"/>
      <c r="H439" s="307"/>
    </row>
    <row r="440" spans="1:12" s="128" customFormat="1" x14ac:dyDescent="0.25">
      <c r="E440" s="113"/>
      <c r="H440" s="307"/>
    </row>
    <row r="441" spans="1:12" s="128" customFormat="1" x14ac:dyDescent="0.25">
      <c r="E441" s="113"/>
      <c r="H441" s="307"/>
    </row>
    <row r="442" spans="1:12" s="128" customFormat="1" x14ac:dyDescent="0.25">
      <c r="E442" s="113"/>
      <c r="H442" s="307"/>
    </row>
    <row r="443" spans="1:12" s="128" customFormat="1" x14ac:dyDescent="0.25">
      <c r="E443" s="113"/>
      <c r="H443" s="307"/>
    </row>
    <row r="444" spans="1:12" s="128" customFormat="1" x14ac:dyDescent="0.25">
      <c r="E444" s="113"/>
      <c r="H444" s="307"/>
    </row>
    <row r="445" spans="1:12" s="128" customFormat="1" x14ac:dyDescent="0.25">
      <c r="E445" s="113"/>
      <c r="H445" s="307"/>
    </row>
    <row r="446" spans="1:12" s="128" customFormat="1" x14ac:dyDescent="0.25">
      <c r="E446" s="113"/>
      <c r="H446" s="307"/>
    </row>
    <row r="447" spans="1:12" s="128" customFormat="1" x14ac:dyDescent="0.25">
      <c r="E447" s="113"/>
      <c r="H447" s="307"/>
    </row>
    <row r="448" spans="1:12" s="128" customFormat="1" x14ac:dyDescent="0.25">
      <c r="E448" s="113"/>
      <c r="H448" s="307"/>
    </row>
    <row r="449" spans="5:8" s="128" customFormat="1" x14ac:dyDescent="0.25">
      <c r="E449" s="113"/>
      <c r="H449" s="307"/>
    </row>
    <row r="450" spans="5:8" s="128" customFormat="1" x14ac:dyDescent="0.25">
      <c r="E450" s="113"/>
      <c r="H450" s="307"/>
    </row>
    <row r="451" spans="5:8" x14ac:dyDescent="0.25">
      <c r="E451" s="113"/>
    </row>
    <row r="452" spans="5:8" x14ac:dyDescent="0.25">
      <c r="E452" s="113"/>
    </row>
    <row r="453" spans="5:8" x14ac:dyDescent="0.25">
      <c r="E453" s="113"/>
    </row>
    <row r="454" spans="5:8" x14ac:dyDescent="0.25">
      <c r="E454" s="113"/>
    </row>
    <row r="455" spans="5:8" x14ac:dyDescent="0.25">
      <c r="E455" s="113"/>
    </row>
    <row r="456" spans="5:8" x14ac:dyDescent="0.25">
      <c r="E456" s="113"/>
    </row>
    <row r="457" spans="5:8" x14ac:dyDescent="0.25">
      <c r="E457" s="113"/>
    </row>
    <row r="458" spans="5:8" x14ac:dyDescent="0.25">
      <c r="E458" s="113"/>
    </row>
    <row r="459" spans="5:8" x14ac:dyDescent="0.25">
      <c r="E459" s="113"/>
    </row>
    <row r="460" spans="5:8" x14ac:dyDescent="0.25">
      <c r="E460" s="113"/>
    </row>
    <row r="461" spans="5:8" x14ac:dyDescent="0.25">
      <c r="E461" s="113"/>
    </row>
    <row r="462" spans="5:8" x14ac:dyDescent="0.25">
      <c r="E462" s="113"/>
    </row>
    <row r="463" spans="5:8" x14ac:dyDescent="0.25">
      <c r="E463" s="113"/>
    </row>
    <row r="464" spans="5:8" x14ac:dyDescent="0.25">
      <c r="E464" s="113"/>
    </row>
    <row r="465" spans="5:5" x14ac:dyDescent="0.25">
      <c r="E465" s="113"/>
    </row>
    <row r="466" spans="5:5" x14ac:dyDescent="0.25">
      <c r="E466" s="113"/>
    </row>
    <row r="467" spans="5:5" x14ac:dyDescent="0.25">
      <c r="E467" s="113"/>
    </row>
    <row r="468" spans="5:5" x14ac:dyDescent="0.25">
      <c r="E468" s="113"/>
    </row>
    <row r="469" spans="5:5" x14ac:dyDescent="0.25">
      <c r="E469" s="113"/>
    </row>
    <row r="470" spans="5:5" x14ac:dyDescent="0.25">
      <c r="E470" s="113"/>
    </row>
    <row r="471" spans="5:5" x14ac:dyDescent="0.25">
      <c r="E471" s="113"/>
    </row>
    <row r="472" spans="5:5" x14ac:dyDescent="0.25">
      <c r="E472" s="113"/>
    </row>
    <row r="473" spans="5:5" x14ac:dyDescent="0.25">
      <c r="E473" s="113"/>
    </row>
    <row r="474" spans="5:5" x14ac:dyDescent="0.25">
      <c r="E474" s="113"/>
    </row>
    <row r="475" spans="5:5" x14ac:dyDescent="0.25">
      <c r="E475" s="113"/>
    </row>
    <row r="476" spans="5:5" x14ac:dyDescent="0.25">
      <c r="E476" s="113"/>
    </row>
    <row r="477" spans="5:5" x14ac:dyDescent="0.25">
      <c r="E477" s="113"/>
    </row>
    <row r="478" spans="5:5" x14ac:dyDescent="0.25">
      <c r="E478" s="113"/>
    </row>
    <row r="479" spans="5:5" x14ac:dyDescent="0.25">
      <c r="E479" s="113"/>
    </row>
    <row r="480" spans="5:5" x14ac:dyDescent="0.25">
      <c r="E480" s="113"/>
    </row>
    <row r="481" spans="5:5" x14ac:dyDescent="0.25">
      <c r="E481" s="113"/>
    </row>
    <row r="482" spans="5:5" x14ac:dyDescent="0.25">
      <c r="E482" s="113"/>
    </row>
    <row r="483" spans="5:5" x14ac:dyDescent="0.25">
      <c r="E483" s="113"/>
    </row>
    <row r="484" spans="5:5" x14ac:dyDescent="0.25">
      <c r="E484" s="113"/>
    </row>
    <row r="485" spans="5:5" x14ac:dyDescent="0.25">
      <c r="E485" s="113"/>
    </row>
    <row r="486" spans="5:5" x14ac:dyDescent="0.25">
      <c r="E486" s="113"/>
    </row>
    <row r="487" spans="5:5" x14ac:dyDescent="0.25">
      <c r="E487" s="113"/>
    </row>
    <row r="488" spans="5:5" x14ac:dyDescent="0.25">
      <c r="E488" s="113"/>
    </row>
    <row r="489" spans="5:5" x14ac:dyDescent="0.25">
      <c r="E489" s="113"/>
    </row>
    <row r="490" spans="5:5" x14ac:dyDescent="0.25">
      <c r="E490" s="113"/>
    </row>
    <row r="491" spans="5:5" x14ac:dyDescent="0.25">
      <c r="E491" s="113"/>
    </row>
    <row r="492" spans="5:5" x14ac:dyDescent="0.25">
      <c r="E492" s="113"/>
    </row>
    <row r="493" spans="5:5" x14ac:dyDescent="0.25">
      <c r="E493" s="113"/>
    </row>
    <row r="494" spans="5:5" x14ac:dyDescent="0.25">
      <c r="E494" s="113"/>
    </row>
    <row r="495" spans="5:5" x14ac:dyDescent="0.25">
      <c r="E495" s="113"/>
    </row>
    <row r="496" spans="5:5" x14ac:dyDescent="0.25">
      <c r="E496" s="113"/>
    </row>
    <row r="497" spans="5:5" x14ac:dyDescent="0.25">
      <c r="E497" s="113"/>
    </row>
    <row r="498" spans="5:5" x14ac:dyDescent="0.25">
      <c r="E498" s="113"/>
    </row>
    <row r="499" spans="5:5" x14ac:dyDescent="0.25">
      <c r="E499" s="113"/>
    </row>
    <row r="500" spans="5:5" x14ac:dyDescent="0.25">
      <c r="E500" s="113"/>
    </row>
    <row r="501" spans="5:5" x14ac:dyDescent="0.25">
      <c r="E501" s="113"/>
    </row>
    <row r="502" spans="5:5" x14ac:dyDescent="0.25">
      <c r="E502" s="113"/>
    </row>
    <row r="503" spans="5:5" x14ac:dyDescent="0.25">
      <c r="E503" s="113"/>
    </row>
    <row r="504" spans="5:5" x14ac:dyDescent="0.25">
      <c r="E504" s="113"/>
    </row>
    <row r="505" spans="5:5" x14ac:dyDescent="0.25">
      <c r="E505" s="113"/>
    </row>
    <row r="506" spans="5:5" x14ac:dyDescent="0.25">
      <c r="E506" s="113"/>
    </row>
    <row r="507" spans="5:5" x14ac:dyDescent="0.25">
      <c r="E507" s="113"/>
    </row>
    <row r="508" spans="5:5" x14ac:dyDescent="0.25">
      <c r="E508" s="113"/>
    </row>
    <row r="509" spans="5:5" x14ac:dyDescent="0.25">
      <c r="E509" s="113"/>
    </row>
    <row r="510" spans="5:5" x14ac:dyDescent="0.25">
      <c r="E510" s="113"/>
    </row>
    <row r="511" spans="5:5" x14ac:dyDescent="0.25">
      <c r="E511" s="113"/>
    </row>
    <row r="512" spans="5:5" x14ac:dyDescent="0.25">
      <c r="E512" s="113"/>
    </row>
    <row r="513" spans="5:5" x14ac:dyDescent="0.25">
      <c r="E513" s="113"/>
    </row>
    <row r="514" spans="5:5" x14ac:dyDescent="0.25">
      <c r="E514" s="113"/>
    </row>
    <row r="515" spans="5:5" x14ac:dyDescent="0.25">
      <c r="E515" s="113"/>
    </row>
    <row r="516" spans="5:5" x14ac:dyDescent="0.25">
      <c r="E516" s="113"/>
    </row>
    <row r="517" spans="5:5" x14ac:dyDescent="0.25">
      <c r="E517" s="113"/>
    </row>
    <row r="518" spans="5:5" x14ac:dyDescent="0.25">
      <c r="E518" s="113"/>
    </row>
    <row r="519" spans="5:5" x14ac:dyDescent="0.25">
      <c r="E519" s="113"/>
    </row>
    <row r="520" spans="5:5" x14ac:dyDescent="0.25">
      <c r="E520" s="113"/>
    </row>
    <row r="521" spans="5:5" x14ac:dyDescent="0.25">
      <c r="E521" s="113"/>
    </row>
    <row r="522" spans="5:5" x14ac:dyDescent="0.25">
      <c r="E522" s="113"/>
    </row>
    <row r="523" spans="5:5" x14ac:dyDescent="0.25">
      <c r="E523" s="113"/>
    </row>
    <row r="524" spans="5:5" x14ac:dyDescent="0.25">
      <c r="E524" s="113"/>
    </row>
    <row r="525" spans="5:5" x14ac:dyDescent="0.25">
      <c r="E525" s="113"/>
    </row>
    <row r="526" spans="5:5" x14ac:dyDescent="0.25">
      <c r="E526" s="113"/>
    </row>
    <row r="527" spans="5:5" x14ac:dyDescent="0.25">
      <c r="E527" s="113"/>
    </row>
    <row r="528" spans="5:5" x14ac:dyDescent="0.25">
      <c r="E528" s="113"/>
    </row>
    <row r="529" spans="5:5" x14ac:dyDescent="0.25">
      <c r="E529" s="113"/>
    </row>
    <row r="530" spans="5:5" x14ac:dyDescent="0.25">
      <c r="E530" s="113"/>
    </row>
    <row r="531" spans="5:5" x14ac:dyDescent="0.25">
      <c r="E531" s="113"/>
    </row>
    <row r="532" spans="5:5" x14ac:dyDescent="0.25">
      <c r="E532" s="113"/>
    </row>
    <row r="533" spans="5:5" x14ac:dyDescent="0.25">
      <c r="E533" s="113"/>
    </row>
    <row r="534" spans="5:5" x14ac:dyDescent="0.25">
      <c r="E534" s="113"/>
    </row>
    <row r="535" spans="5:5" x14ac:dyDescent="0.25">
      <c r="E535" s="113"/>
    </row>
    <row r="536" spans="5:5" x14ac:dyDescent="0.25">
      <c r="E536" s="113"/>
    </row>
    <row r="537" spans="5:5" x14ac:dyDescent="0.25">
      <c r="E537" s="113"/>
    </row>
    <row r="538" spans="5:5" x14ac:dyDescent="0.25">
      <c r="E538" s="113"/>
    </row>
    <row r="539" spans="5:5" x14ac:dyDescent="0.25">
      <c r="E539" s="113"/>
    </row>
    <row r="540" spans="5:5" x14ac:dyDescent="0.25">
      <c r="E540" s="113"/>
    </row>
    <row r="541" spans="5:5" x14ac:dyDescent="0.25">
      <c r="E541" s="113"/>
    </row>
    <row r="542" spans="5:5" x14ac:dyDescent="0.25">
      <c r="E542" s="113"/>
    </row>
    <row r="543" spans="5:5" x14ac:dyDescent="0.25">
      <c r="E543" s="113"/>
    </row>
    <row r="544" spans="5:5" x14ac:dyDescent="0.25">
      <c r="E544" s="113"/>
    </row>
    <row r="545" spans="5:5" x14ac:dyDescent="0.25">
      <c r="E545" s="113"/>
    </row>
    <row r="546" spans="5:5" x14ac:dyDescent="0.25">
      <c r="E546" s="113"/>
    </row>
    <row r="547" spans="5:5" x14ac:dyDescent="0.25">
      <c r="E547" s="113"/>
    </row>
    <row r="548" spans="5:5" x14ac:dyDescent="0.25">
      <c r="E548" s="113"/>
    </row>
    <row r="549" spans="5:5" x14ac:dyDescent="0.25">
      <c r="E549" s="113"/>
    </row>
    <row r="550" spans="5:5" x14ac:dyDescent="0.25">
      <c r="E550" s="113"/>
    </row>
    <row r="551" spans="5:5" x14ac:dyDescent="0.25">
      <c r="E551" s="113"/>
    </row>
    <row r="552" spans="5:5" x14ac:dyDescent="0.25">
      <c r="E552" s="113"/>
    </row>
    <row r="553" spans="5:5" x14ac:dyDescent="0.25">
      <c r="E553" s="113"/>
    </row>
    <row r="554" spans="5:5" x14ac:dyDescent="0.25">
      <c r="E554" s="113"/>
    </row>
    <row r="555" spans="5:5" x14ac:dyDescent="0.25">
      <c r="E555" s="113"/>
    </row>
    <row r="556" spans="5:5" x14ac:dyDescent="0.25">
      <c r="E556" s="113"/>
    </row>
    <row r="557" spans="5:5" x14ac:dyDescent="0.25">
      <c r="E557" s="113"/>
    </row>
    <row r="558" spans="5:5" x14ac:dyDescent="0.25">
      <c r="E558" s="113"/>
    </row>
    <row r="559" spans="5:5" x14ac:dyDescent="0.25">
      <c r="E559" s="113"/>
    </row>
    <row r="560" spans="5:5" x14ac:dyDescent="0.25">
      <c r="E560" s="113"/>
    </row>
    <row r="561" spans="5:5" x14ac:dyDescent="0.25">
      <c r="E561" s="113"/>
    </row>
    <row r="562" spans="5:5" x14ac:dyDescent="0.25">
      <c r="E562" s="113"/>
    </row>
    <row r="563" spans="5:5" x14ac:dyDescent="0.25">
      <c r="E563" s="113"/>
    </row>
    <row r="564" spans="5:5" x14ac:dyDescent="0.25">
      <c r="E564" s="113"/>
    </row>
    <row r="565" spans="5:5" x14ac:dyDescent="0.25">
      <c r="E565" s="113"/>
    </row>
    <row r="566" spans="5:5" x14ac:dyDescent="0.25">
      <c r="E566" s="113"/>
    </row>
    <row r="567" spans="5:5" x14ac:dyDescent="0.25">
      <c r="E567" s="113"/>
    </row>
    <row r="568" spans="5:5" x14ac:dyDescent="0.25">
      <c r="E568" s="113"/>
    </row>
    <row r="569" spans="5:5" x14ac:dyDescent="0.25">
      <c r="E569" s="113"/>
    </row>
    <row r="570" spans="5:5" x14ac:dyDescent="0.25">
      <c r="E570" s="113"/>
    </row>
    <row r="571" spans="5:5" x14ac:dyDescent="0.25">
      <c r="E571" s="113"/>
    </row>
    <row r="572" spans="5:5" x14ac:dyDescent="0.25">
      <c r="E572" s="113"/>
    </row>
    <row r="573" spans="5:5" x14ac:dyDescent="0.25">
      <c r="E573" s="113"/>
    </row>
    <row r="574" spans="5:5" x14ac:dyDescent="0.25">
      <c r="E574" s="113"/>
    </row>
    <row r="575" spans="5:5" x14ac:dyDescent="0.25">
      <c r="E575" s="113"/>
    </row>
    <row r="576" spans="5:5" x14ac:dyDescent="0.25">
      <c r="E576" s="113"/>
    </row>
    <row r="577" spans="5:5" x14ac:dyDescent="0.25">
      <c r="E577" s="113"/>
    </row>
    <row r="578" spans="5:5" x14ac:dyDescent="0.25">
      <c r="E578" s="113"/>
    </row>
    <row r="579" spans="5:5" x14ac:dyDescent="0.25">
      <c r="E579" s="113"/>
    </row>
    <row r="580" spans="5:5" x14ac:dyDescent="0.25">
      <c r="E580" s="113"/>
    </row>
    <row r="581" spans="5:5" x14ac:dyDescent="0.25">
      <c r="E581" s="113"/>
    </row>
    <row r="582" spans="5:5" x14ac:dyDescent="0.25">
      <c r="E582" s="113"/>
    </row>
    <row r="583" spans="5:5" x14ac:dyDescent="0.25">
      <c r="E583" s="113"/>
    </row>
    <row r="584" spans="5:5" x14ac:dyDescent="0.25">
      <c r="E584" s="113"/>
    </row>
    <row r="585" spans="5:5" x14ac:dyDescent="0.25">
      <c r="E585" s="113"/>
    </row>
    <row r="586" spans="5:5" x14ac:dyDescent="0.25">
      <c r="E586" s="113"/>
    </row>
    <row r="587" spans="5:5" x14ac:dyDescent="0.25">
      <c r="E587" s="113"/>
    </row>
    <row r="588" spans="5:5" x14ac:dyDescent="0.25">
      <c r="E588" s="113"/>
    </row>
    <row r="589" spans="5:5" x14ac:dyDescent="0.25">
      <c r="E589" s="113"/>
    </row>
    <row r="590" spans="5:5" x14ac:dyDescent="0.25">
      <c r="E590" s="113"/>
    </row>
    <row r="591" spans="5:5" x14ac:dyDescent="0.25">
      <c r="E591" s="113"/>
    </row>
    <row r="592" spans="5:5" x14ac:dyDescent="0.25">
      <c r="E592" s="113"/>
    </row>
    <row r="593" spans="5:5" x14ac:dyDescent="0.25">
      <c r="E593" s="113"/>
    </row>
    <row r="594" spans="5:5" x14ac:dyDescent="0.25">
      <c r="E594" s="113"/>
    </row>
    <row r="595" spans="5:5" x14ac:dyDescent="0.25">
      <c r="E595" s="113"/>
    </row>
    <row r="596" spans="5:5" x14ac:dyDescent="0.25">
      <c r="E596" s="113"/>
    </row>
    <row r="597" spans="5:5" x14ac:dyDescent="0.25">
      <c r="E597" s="113"/>
    </row>
    <row r="598" spans="5:5" x14ac:dyDescent="0.25">
      <c r="E598" s="113"/>
    </row>
    <row r="599" spans="5:5" x14ac:dyDescent="0.25">
      <c r="E599" s="113"/>
    </row>
    <row r="600" spans="5:5" x14ac:dyDescent="0.25">
      <c r="E600" s="113"/>
    </row>
    <row r="601" spans="5:5" x14ac:dyDescent="0.25">
      <c r="E601" s="113"/>
    </row>
    <row r="602" spans="5:5" x14ac:dyDescent="0.25">
      <c r="E602" s="113"/>
    </row>
    <row r="603" spans="5:5" x14ac:dyDescent="0.25">
      <c r="E603" s="113"/>
    </row>
    <row r="604" spans="5:5" x14ac:dyDescent="0.25">
      <c r="E604" s="113"/>
    </row>
    <row r="605" spans="5:5" x14ac:dyDescent="0.25">
      <c r="E605" s="113"/>
    </row>
    <row r="606" spans="5:5" x14ac:dyDescent="0.25">
      <c r="E606" s="113"/>
    </row>
    <row r="607" spans="5:5" x14ac:dyDescent="0.25">
      <c r="E607" s="113"/>
    </row>
    <row r="608" spans="5:5" x14ac:dyDescent="0.25">
      <c r="E608" s="113"/>
    </row>
    <row r="609" spans="5:5" x14ac:dyDescent="0.25">
      <c r="E609" s="113"/>
    </row>
    <row r="610" spans="5:5" x14ac:dyDescent="0.25">
      <c r="E610" s="113"/>
    </row>
    <row r="611" spans="5:5" x14ac:dyDescent="0.25">
      <c r="E611" s="113"/>
    </row>
    <row r="612" spans="5:5" x14ac:dyDescent="0.25">
      <c r="E612" s="113"/>
    </row>
    <row r="613" spans="5:5" x14ac:dyDescent="0.25">
      <c r="E613" s="113"/>
    </row>
    <row r="614" spans="5:5" x14ac:dyDescent="0.25">
      <c r="E614" s="113"/>
    </row>
    <row r="615" spans="5:5" x14ac:dyDescent="0.25">
      <c r="E615" s="113"/>
    </row>
    <row r="616" spans="5:5" x14ac:dyDescent="0.25">
      <c r="E616" s="113"/>
    </row>
    <row r="617" spans="5:5" x14ac:dyDescent="0.25">
      <c r="E617" s="113"/>
    </row>
    <row r="618" spans="5:5" x14ac:dyDescent="0.25">
      <c r="E618" s="113"/>
    </row>
    <row r="619" spans="5:5" x14ac:dyDescent="0.25">
      <c r="E619" s="113"/>
    </row>
    <row r="620" spans="5:5" x14ac:dyDescent="0.25">
      <c r="E620" s="113"/>
    </row>
    <row r="621" spans="5:5" x14ac:dyDescent="0.25">
      <c r="E621" s="113"/>
    </row>
    <row r="622" spans="5:5" x14ac:dyDescent="0.25">
      <c r="E622" s="113"/>
    </row>
    <row r="623" spans="5:5" x14ac:dyDescent="0.25">
      <c r="E623" s="113"/>
    </row>
    <row r="624" spans="5:5" x14ac:dyDescent="0.25">
      <c r="E624" s="113"/>
    </row>
    <row r="625" spans="5:5" x14ac:dyDescent="0.25">
      <c r="E625" s="113"/>
    </row>
    <row r="626" spans="5:5" x14ac:dyDescent="0.25">
      <c r="E626" s="113"/>
    </row>
    <row r="627" spans="5:5" x14ac:dyDescent="0.25">
      <c r="E627" s="113"/>
    </row>
    <row r="628" spans="5:5" x14ac:dyDescent="0.25">
      <c r="E628" s="113"/>
    </row>
    <row r="629" spans="5:5" x14ac:dyDescent="0.25">
      <c r="E629" s="113"/>
    </row>
    <row r="630" spans="5:5" x14ac:dyDescent="0.25">
      <c r="E630" s="113"/>
    </row>
    <row r="631" spans="5:5" x14ac:dyDescent="0.25">
      <c r="E631" s="113"/>
    </row>
    <row r="632" spans="5:5" x14ac:dyDescent="0.25">
      <c r="E632" s="113"/>
    </row>
    <row r="633" spans="5:5" x14ac:dyDescent="0.25">
      <c r="E633" s="113"/>
    </row>
    <row r="634" spans="5:5" x14ac:dyDescent="0.25">
      <c r="E634" s="113"/>
    </row>
    <row r="635" spans="5:5" x14ac:dyDescent="0.25">
      <c r="E635" s="113"/>
    </row>
    <row r="636" spans="5:5" x14ac:dyDescent="0.25">
      <c r="E636" s="113"/>
    </row>
    <row r="637" spans="5:5" x14ac:dyDescent="0.25">
      <c r="E637" s="113"/>
    </row>
    <row r="638" spans="5:5" x14ac:dyDescent="0.25">
      <c r="E638" s="113"/>
    </row>
    <row r="639" spans="5:5" x14ac:dyDescent="0.25">
      <c r="E639" s="113"/>
    </row>
    <row r="640" spans="5:5" x14ac:dyDescent="0.25">
      <c r="E640" s="113"/>
    </row>
    <row r="641" spans="5:5" x14ac:dyDescent="0.25">
      <c r="E641" s="113"/>
    </row>
    <row r="642" spans="5:5" x14ac:dyDescent="0.25">
      <c r="E642" s="113"/>
    </row>
    <row r="643" spans="5:5" x14ac:dyDescent="0.25">
      <c r="E643" s="113"/>
    </row>
    <row r="644" spans="5:5" x14ac:dyDescent="0.25">
      <c r="E644" s="113"/>
    </row>
    <row r="645" spans="5:5" x14ac:dyDescent="0.25">
      <c r="E645" s="113"/>
    </row>
    <row r="646" spans="5:5" x14ac:dyDescent="0.25">
      <c r="E646" s="113"/>
    </row>
    <row r="647" spans="5:5" x14ac:dyDescent="0.25">
      <c r="E647" s="113"/>
    </row>
    <row r="648" spans="5:5" x14ac:dyDescent="0.25">
      <c r="E648" s="113"/>
    </row>
    <row r="649" spans="5:5" x14ac:dyDescent="0.25">
      <c r="E649" s="113"/>
    </row>
    <row r="650" spans="5:5" x14ac:dyDescent="0.25">
      <c r="E650" s="113"/>
    </row>
    <row r="651" spans="5:5" x14ac:dyDescent="0.25">
      <c r="E651" s="113"/>
    </row>
    <row r="652" spans="5:5" x14ac:dyDescent="0.25">
      <c r="E652" s="113"/>
    </row>
    <row r="653" spans="5:5" x14ac:dyDescent="0.25">
      <c r="E653" s="113"/>
    </row>
    <row r="654" spans="5:5" x14ac:dyDescent="0.25">
      <c r="E654" s="113"/>
    </row>
    <row r="655" spans="5:5" x14ac:dyDescent="0.25">
      <c r="E655" s="113"/>
    </row>
    <row r="656" spans="5:5" x14ac:dyDescent="0.25">
      <c r="E656" s="113"/>
    </row>
    <row r="657" spans="5:5" x14ac:dyDescent="0.25">
      <c r="E657" s="113"/>
    </row>
    <row r="658" spans="5:5" x14ac:dyDescent="0.25">
      <c r="E658" s="113"/>
    </row>
    <row r="659" spans="5:5" x14ac:dyDescent="0.25">
      <c r="E659" s="113"/>
    </row>
    <row r="660" spans="5:5" x14ac:dyDescent="0.25">
      <c r="E660" s="113"/>
    </row>
    <row r="661" spans="5:5" x14ac:dyDescent="0.25">
      <c r="E661" s="113"/>
    </row>
    <row r="662" spans="5:5" x14ac:dyDescent="0.25">
      <c r="E662" s="113"/>
    </row>
    <row r="663" spans="5:5" x14ac:dyDescent="0.25">
      <c r="E663" s="113"/>
    </row>
    <row r="664" spans="5:5" x14ac:dyDescent="0.25">
      <c r="E664" s="113"/>
    </row>
    <row r="665" spans="5:5" x14ac:dyDescent="0.25">
      <c r="E665" s="113"/>
    </row>
    <row r="666" spans="5:5" x14ac:dyDescent="0.25">
      <c r="E666" s="113"/>
    </row>
    <row r="667" spans="5:5" x14ac:dyDescent="0.25">
      <c r="E667" s="113"/>
    </row>
    <row r="668" spans="5:5" x14ac:dyDescent="0.25">
      <c r="E668" s="113"/>
    </row>
    <row r="669" spans="5:5" x14ac:dyDescent="0.25">
      <c r="E669" s="113"/>
    </row>
    <row r="670" spans="5:5" x14ac:dyDescent="0.25">
      <c r="E670" s="113"/>
    </row>
    <row r="671" spans="5:5" x14ac:dyDescent="0.25">
      <c r="E671" s="113"/>
    </row>
    <row r="672" spans="5:5" x14ac:dyDescent="0.25">
      <c r="E672" s="113"/>
    </row>
    <row r="673" spans="5:5" x14ac:dyDescent="0.25">
      <c r="E673" s="113"/>
    </row>
    <row r="674" spans="5:5" x14ac:dyDescent="0.25">
      <c r="E674" s="113"/>
    </row>
    <row r="675" spans="5:5" x14ac:dyDescent="0.25">
      <c r="E675" s="113"/>
    </row>
    <row r="676" spans="5:5" x14ac:dyDescent="0.25">
      <c r="E676" s="113"/>
    </row>
    <row r="677" spans="5:5" x14ac:dyDescent="0.25">
      <c r="E677" s="113"/>
    </row>
    <row r="678" spans="5:5" x14ac:dyDescent="0.25">
      <c r="E678" s="113"/>
    </row>
    <row r="679" spans="5:5" x14ac:dyDescent="0.25">
      <c r="E679" s="113"/>
    </row>
    <row r="680" spans="5:5" x14ac:dyDescent="0.25">
      <c r="E680" s="113"/>
    </row>
    <row r="681" spans="5:5" x14ac:dyDescent="0.25">
      <c r="E681" s="113"/>
    </row>
    <row r="682" spans="5:5" x14ac:dyDescent="0.25">
      <c r="E682" s="113"/>
    </row>
    <row r="683" spans="5:5" x14ac:dyDescent="0.25">
      <c r="E683" s="113"/>
    </row>
    <row r="684" spans="5:5" x14ac:dyDescent="0.25">
      <c r="E684" s="113"/>
    </row>
    <row r="685" spans="5:5" x14ac:dyDescent="0.25">
      <c r="E685" s="113"/>
    </row>
    <row r="686" spans="5:5" x14ac:dyDescent="0.25">
      <c r="E686" s="113"/>
    </row>
    <row r="687" spans="5:5" x14ac:dyDescent="0.25">
      <c r="E687" s="113"/>
    </row>
    <row r="688" spans="5:5" x14ac:dyDescent="0.25">
      <c r="E688" s="113"/>
    </row>
    <row r="689" spans="5:5" x14ac:dyDescent="0.25">
      <c r="E689" s="113"/>
    </row>
    <row r="690" spans="5:5" x14ac:dyDescent="0.25">
      <c r="E690" s="113"/>
    </row>
    <row r="691" spans="5:5" x14ac:dyDescent="0.25">
      <c r="E691" s="113"/>
    </row>
    <row r="692" spans="5:5" x14ac:dyDescent="0.25">
      <c r="E692" s="113"/>
    </row>
    <row r="693" spans="5:5" x14ac:dyDescent="0.25">
      <c r="E693" s="113"/>
    </row>
    <row r="694" spans="5:5" x14ac:dyDescent="0.25">
      <c r="E694" s="113"/>
    </row>
    <row r="695" spans="5:5" x14ac:dyDescent="0.25">
      <c r="E695" s="113"/>
    </row>
    <row r="696" spans="5:5" x14ac:dyDescent="0.25">
      <c r="E696" s="113"/>
    </row>
    <row r="697" spans="5:5" x14ac:dyDescent="0.25">
      <c r="E697" s="113"/>
    </row>
    <row r="698" spans="5:5" x14ac:dyDescent="0.25">
      <c r="E698" s="113"/>
    </row>
    <row r="699" spans="5:5" x14ac:dyDescent="0.25">
      <c r="E699" s="113"/>
    </row>
    <row r="700" spans="5:5" x14ac:dyDescent="0.25">
      <c r="E700" s="113"/>
    </row>
    <row r="701" spans="5:5" x14ac:dyDescent="0.25">
      <c r="E701" s="113"/>
    </row>
    <row r="702" spans="5:5" x14ac:dyDescent="0.25">
      <c r="E702" s="113"/>
    </row>
    <row r="703" spans="5:5" x14ac:dyDescent="0.25">
      <c r="E703" s="113"/>
    </row>
    <row r="704" spans="5:5" x14ac:dyDescent="0.25">
      <c r="E704" s="113"/>
    </row>
    <row r="705" spans="5:5" x14ac:dyDescent="0.25">
      <c r="E705" s="113"/>
    </row>
    <row r="706" spans="5:5" x14ac:dyDescent="0.25">
      <c r="E706" s="113"/>
    </row>
    <row r="707" spans="5:5" x14ac:dyDescent="0.25">
      <c r="E707" s="113"/>
    </row>
    <row r="708" spans="5:5" x14ac:dyDescent="0.25">
      <c r="E708" s="113"/>
    </row>
    <row r="709" spans="5:5" x14ac:dyDescent="0.25">
      <c r="E709" s="113"/>
    </row>
    <row r="710" spans="5:5" x14ac:dyDescent="0.25">
      <c r="E710" s="113"/>
    </row>
    <row r="711" spans="5:5" x14ac:dyDescent="0.25">
      <c r="E711" s="113"/>
    </row>
    <row r="712" spans="5:5" x14ac:dyDescent="0.25">
      <c r="E712" s="113"/>
    </row>
    <row r="713" spans="5:5" x14ac:dyDescent="0.25">
      <c r="E713" s="113"/>
    </row>
    <row r="714" spans="5:5" x14ac:dyDescent="0.25">
      <c r="E714" s="113"/>
    </row>
    <row r="715" spans="5:5" x14ac:dyDescent="0.25">
      <c r="E715" s="113"/>
    </row>
    <row r="716" spans="5:5" x14ac:dyDescent="0.25">
      <c r="E716" s="113"/>
    </row>
    <row r="717" spans="5:5" x14ac:dyDescent="0.25">
      <c r="E717" s="113"/>
    </row>
    <row r="718" spans="5:5" x14ac:dyDescent="0.25">
      <c r="E718" s="113"/>
    </row>
    <row r="719" spans="5:5" x14ac:dyDescent="0.25">
      <c r="E719" s="113"/>
    </row>
    <row r="720" spans="5:5" x14ac:dyDescent="0.25">
      <c r="E720" s="113"/>
    </row>
    <row r="721" spans="5:5" x14ac:dyDescent="0.25">
      <c r="E721" s="113"/>
    </row>
    <row r="722" spans="5:5" x14ac:dyDescent="0.25">
      <c r="E722" s="113"/>
    </row>
    <row r="723" spans="5:5" x14ac:dyDescent="0.25">
      <c r="E723" s="113"/>
    </row>
    <row r="724" spans="5:5" x14ac:dyDescent="0.25">
      <c r="E724" s="113"/>
    </row>
    <row r="725" spans="5:5" x14ac:dyDescent="0.25">
      <c r="E725" s="113"/>
    </row>
    <row r="726" spans="5:5" x14ac:dyDescent="0.25">
      <c r="E726" s="113"/>
    </row>
    <row r="727" spans="5:5" x14ac:dyDescent="0.25">
      <c r="E727" s="113"/>
    </row>
    <row r="728" spans="5:5" x14ac:dyDescent="0.25">
      <c r="E728" s="113"/>
    </row>
    <row r="729" spans="5:5" x14ac:dyDescent="0.25">
      <c r="E729" s="113"/>
    </row>
    <row r="730" spans="5:5" x14ac:dyDescent="0.25">
      <c r="E730" s="113"/>
    </row>
    <row r="731" spans="5:5" x14ac:dyDescent="0.25">
      <c r="E731" s="113"/>
    </row>
    <row r="732" spans="5:5" x14ac:dyDescent="0.25">
      <c r="E732" s="113"/>
    </row>
    <row r="733" spans="5:5" x14ac:dyDescent="0.25">
      <c r="E733" s="113"/>
    </row>
    <row r="734" spans="5:5" x14ac:dyDescent="0.25">
      <c r="E734" s="113"/>
    </row>
    <row r="735" spans="5:5" x14ac:dyDescent="0.25">
      <c r="E735" s="113"/>
    </row>
    <row r="736" spans="5:5" x14ac:dyDescent="0.25">
      <c r="E736" s="113"/>
    </row>
    <row r="737" spans="5:5" x14ac:dyDescent="0.25">
      <c r="E737" s="113"/>
    </row>
    <row r="738" spans="5:5" x14ac:dyDescent="0.25">
      <c r="E738" s="113"/>
    </row>
    <row r="739" spans="5:5" x14ac:dyDescent="0.25">
      <c r="E739" s="113"/>
    </row>
    <row r="740" spans="5:5" x14ac:dyDescent="0.25">
      <c r="E740" s="113"/>
    </row>
    <row r="741" spans="5:5" x14ac:dyDescent="0.25">
      <c r="E741" s="113"/>
    </row>
    <row r="742" spans="5:5" x14ac:dyDescent="0.25">
      <c r="E742" s="113"/>
    </row>
    <row r="743" spans="5:5" x14ac:dyDescent="0.25">
      <c r="E743" s="113"/>
    </row>
    <row r="744" spans="5:5" x14ac:dyDescent="0.25">
      <c r="E744" s="113"/>
    </row>
    <row r="745" spans="5:5" x14ac:dyDescent="0.25">
      <c r="E745" s="113"/>
    </row>
    <row r="746" spans="5:5" x14ac:dyDescent="0.25">
      <c r="E746" s="113"/>
    </row>
    <row r="747" spans="5:5" x14ac:dyDescent="0.25">
      <c r="E747" s="113"/>
    </row>
    <row r="748" spans="5:5" x14ac:dyDescent="0.25">
      <c r="E748" s="113"/>
    </row>
    <row r="749" spans="5:5" x14ac:dyDescent="0.25">
      <c r="E749" s="113"/>
    </row>
    <row r="750" spans="5:5" x14ac:dyDescent="0.25">
      <c r="E750" s="113"/>
    </row>
    <row r="751" spans="5:5" x14ac:dyDescent="0.25">
      <c r="E751" s="113"/>
    </row>
    <row r="752" spans="5:5" x14ac:dyDescent="0.25">
      <c r="E752" s="113"/>
    </row>
    <row r="753" spans="5:5" x14ac:dyDescent="0.25">
      <c r="E753" s="113"/>
    </row>
    <row r="754" spans="5:5" x14ac:dyDescent="0.25">
      <c r="E754" s="113"/>
    </row>
    <row r="755" spans="5:5" x14ac:dyDescent="0.25">
      <c r="E755" s="113"/>
    </row>
    <row r="756" spans="5:5" x14ac:dyDescent="0.25">
      <c r="E756" s="113"/>
    </row>
    <row r="757" spans="5:5" x14ac:dyDescent="0.25">
      <c r="E757" s="113"/>
    </row>
    <row r="758" spans="5:5" x14ac:dyDescent="0.25">
      <c r="E758" s="113"/>
    </row>
    <row r="759" spans="5:5" x14ac:dyDescent="0.25">
      <c r="E759" s="113"/>
    </row>
    <row r="760" spans="5:5" x14ac:dyDescent="0.25">
      <c r="E760" s="113"/>
    </row>
    <row r="761" spans="5:5" x14ac:dyDescent="0.25">
      <c r="E761" s="113"/>
    </row>
    <row r="762" spans="5:5" x14ac:dyDescent="0.25">
      <c r="E762" s="113"/>
    </row>
    <row r="763" spans="5:5" x14ac:dyDescent="0.25">
      <c r="E763" s="113"/>
    </row>
    <row r="764" spans="5:5" x14ac:dyDescent="0.25">
      <c r="E764" s="113"/>
    </row>
    <row r="765" spans="5:5" x14ac:dyDescent="0.25">
      <c r="E765" s="113"/>
    </row>
    <row r="766" spans="5:5" x14ac:dyDescent="0.25">
      <c r="E766" s="113"/>
    </row>
    <row r="767" spans="5:5" x14ac:dyDescent="0.25">
      <c r="E767" s="113"/>
    </row>
    <row r="768" spans="5:5" x14ac:dyDescent="0.25">
      <c r="E768" s="113"/>
    </row>
    <row r="769" spans="5:5" x14ac:dyDescent="0.25">
      <c r="E769" s="113"/>
    </row>
    <row r="770" spans="5:5" x14ac:dyDescent="0.25">
      <c r="E770" s="113"/>
    </row>
    <row r="771" spans="5:5" x14ac:dyDescent="0.25">
      <c r="E771" s="113"/>
    </row>
    <row r="772" spans="5:5" x14ac:dyDescent="0.25">
      <c r="E772" s="113"/>
    </row>
    <row r="773" spans="5:5" x14ac:dyDescent="0.25">
      <c r="E773" s="113"/>
    </row>
    <row r="774" spans="5:5" x14ac:dyDescent="0.25">
      <c r="E774" s="113"/>
    </row>
    <row r="775" spans="5:5" x14ac:dyDescent="0.25">
      <c r="E775" s="113"/>
    </row>
    <row r="776" spans="5:5" x14ac:dyDescent="0.25">
      <c r="E776" s="113"/>
    </row>
    <row r="777" spans="5:5" x14ac:dyDescent="0.25">
      <c r="E777" s="113"/>
    </row>
    <row r="778" spans="5:5" x14ac:dyDescent="0.25">
      <c r="E778" s="113"/>
    </row>
    <row r="779" spans="5:5" x14ac:dyDescent="0.25">
      <c r="E779" s="113"/>
    </row>
    <row r="780" spans="5:5" x14ac:dyDescent="0.25">
      <c r="E780" s="113"/>
    </row>
    <row r="781" spans="5:5" x14ac:dyDescent="0.25">
      <c r="E781" s="113"/>
    </row>
    <row r="782" spans="5:5" x14ac:dyDescent="0.25">
      <c r="E782" s="113"/>
    </row>
    <row r="783" spans="5:5" x14ac:dyDescent="0.25">
      <c r="E783" s="113"/>
    </row>
    <row r="784" spans="5:5" x14ac:dyDescent="0.25">
      <c r="E784" s="113"/>
    </row>
    <row r="785" spans="5:5" x14ac:dyDescent="0.25">
      <c r="E785" s="113"/>
    </row>
    <row r="786" spans="5:5" x14ac:dyDescent="0.25">
      <c r="E786" s="113"/>
    </row>
    <row r="787" spans="5:5" x14ac:dyDescent="0.25">
      <c r="E787" s="113"/>
    </row>
    <row r="788" spans="5:5" x14ac:dyDescent="0.25">
      <c r="E788" s="113"/>
    </row>
    <row r="789" spans="5:5" x14ac:dyDescent="0.25">
      <c r="E789" s="113"/>
    </row>
    <row r="790" spans="5:5" x14ac:dyDescent="0.25">
      <c r="E790" s="113"/>
    </row>
    <row r="791" spans="5:5" x14ac:dyDescent="0.25">
      <c r="E791" s="113"/>
    </row>
    <row r="792" spans="5:5" x14ac:dyDescent="0.25">
      <c r="E792" s="113"/>
    </row>
    <row r="793" spans="5:5" x14ac:dyDescent="0.25">
      <c r="E793" s="113"/>
    </row>
    <row r="794" spans="5:5" x14ac:dyDescent="0.25">
      <c r="E794" s="113"/>
    </row>
    <row r="795" spans="5:5" x14ac:dyDescent="0.25">
      <c r="E795" s="113"/>
    </row>
    <row r="796" spans="5:5" x14ac:dyDescent="0.25">
      <c r="E796" s="113"/>
    </row>
    <row r="797" spans="5:5" x14ac:dyDescent="0.25">
      <c r="E797" s="113"/>
    </row>
    <row r="798" spans="5:5" x14ac:dyDescent="0.25">
      <c r="E798" s="113"/>
    </row>
    <row r="799" spans="5:5" x14ac:dyDescent="0.25">
      <c r="E799" s="113"/>
    </row>
    <row r="800" spans="5:5" x14ac:dyDescent="0.25">
      <c r="E800" s="113"/>
    </row>
    <row r="801" spans="5:5" x14ac:dyDescent="0.25">
      <c r="E801" s="113"/>
    </row>
    <row r="802" spans="5:5" x14ac:dyDescent="0.25">
      <c r="E802" s="113"/>
    </row>
    <row r="803" spans="5:5" x14ac:dyDescent="0.25">
      <c r="E803" s="113"/>
    </row>
    <row r="804" spans="5:5" x14ac:dyDescent="0.25">
      <c r="E804" s="113"/>
    </row>
    <row r="805" spans="5:5" x14ac:dyDescent="0.25">
      <c r="E805" s="113"/>
    </row>
    <row r="806" spans="5:5" x14ac:dyDescent="0.25">
      <c r="E806" s="113"/>
    </row>
    <row r="807" spans="5:5" x14ac:dyDescent="0.25">
      <c r="E807" s="113"/>
    </row>
    <row r="808" spans="5:5" x14ac:dyDescent="0.25">
      <c r="E808" s="113"/>
    </row>
    <row r="809" spans="5:5" x14ac:dyDescent="0.25">
      <c r="E809" s="113"/>
    </row>
    <row r="810" spans="5:5" x14ac:dyDescent="0.25">
      <c r="E810" s="113"/>
    </row>
    <row r="811" spans="5:5" x14ac:dyDescent="0.25">
      <c r="E811" s="113"/>
    </row>
    <row r="812" spans="5:5" x14ac:dyDescent="0.25">
      <c r="E812" s="113"/>
    </row>
    <row r="813" spans="5:5" x14ac:dyDescent="0.25">
      <c r="E813" s="113"/>
    </row>
    <row r="814" spans="5:5" x14ac:dyDescent="0.25">
      <c r="E814" s="113"/>
    </row>
    <row r="815" spans="5:5" x14ac:dyDescent="0.25">
      <c r="E815" s="113"/>
    </row>
    <row r="816" spans="5:5" x14ac:dyDescent="0.25">
      <c r="E816" s="113"/>
    </row>
    <row r="817" spans="5:5" x14ac:dyDescent="0.25">
      <c r="E817" s="113"/>
    </row>
    <row r="818" spans="5:5" x14ac:dyDescent="0.25">
      <c r="E818" s="113"/>
    </row>
    <row r="819" spans="5:5" x14ac:dyDescent="0.25">
      <c r="E819" s="113"/>
    </row>
    <row r="820" spans="5:5" x14ac:dyDescent="0.25">
      <c r="E820" s="113"/>
    </row>
    <row r="821" spans="5:5" x14ac:dyDescent="0.25">
      <c r="E821" s="113"/>
    </row>
    <row r="822" spans="5:5" x14ac:dyDescent="0.25">
      <c r="E822" s="113"/>
    </row>
    <row r="823" spans="5:5" x14ac:dyDescent="0.25">
      <c r="E823" s="113"/>
    </row>
    <row r="824" spans="5:5" x14ac:dyDescent="0.25">
      <c r="E824" s="113"/>
    </row>
    <row r="825" spans="5:5" x14ac:dyDescent="0.25">
      <c r="E825" s="113"/>
    </row>
    <row r="826" spans="5:5" x14ac:dyDescent="0.25">
      <c r="E826" s="113"/>
    </row>
    <row r="827" spans="5:5" x14ac:dyDescent="0.25">
      <c r="E827" s="113"/>
    </row>
    <row r="828" spans="5:5" x14ac:dyDescent="0.25">
      <c r="E828" s="113"/>
    </row>
    <row r="829" spans="5:5" x14ac:dyDescent="0.25">
      <c r="E829" s="113"/>
    </row>
    <row r="830" spans="5:5" x14ac:dyDescent="0.25">
      <c r="E830" s="113"/>
    </row>
    <row r="831" spans="5:5" x14ac:dyDescent="0.25">
      <c r="E831" s="113"/>
    </row>
    <row r="832" spans="5:5" x14ac:dyDescent="0.25">
      <c r="E832" s="113"/>
    </row>
    <row r="833" spans="5:5" x14ac:dyDescent="0.25">
      <c r="E833" s="113"/>
    </row>
    <row r="834" spans="5:5" x14ac:dyDescent="0.25">
      <c r="E834" s="113"/>
    </row>
    <row r="835" spans="5:5" x14ac:dyDescent="0.25">
      <c r="E835" s="113"/>
    </row>
    <row r="836" spans="5:5" x14ac:dyDescent="0.25">
      <c r="E836" s="113"/>
    </row>
    <row r="837" spans="5:5" x14ac:dyDescent="0.25">
      <c r="E837" s="113"/>
    </row>
    <row r="838" spans="5:5" x14ac:dyDescent="0.25">
      <c r="E838" s="113"/>
    </row>
    <row r="839" spans="5:5" x14ac:dyDescent="0.25">
      <c r="E839" s="113"/>
    </row>
    <row r="840" spans="5:5" x14ac:dyDescent="0.25">
      <c r="E840" s="113"/>
    </row>
    <row r="841" spans="5:5" x14ac:dyDescent="0.25">
      <c r="E841" s="113"/>
    </row>
    <row r="842" spans="5:5" x14ac:dyDescent="0.25">
      <c r="E842" s="113"/>
    </row>
    <row r="843" spans="5:5" x14ac:dyDescent="0.25">
      <c r="E843" s="113"/>
    </row>
    <row r="844" spans="5:5" x14ac:dyDescent="0.25">
      <c r="E844" s="113"/>
    </row>
    <row r="845" spans="5:5" x14ac:dyDescent="0.25">
      <c r="E845" s="113"/>
    </row>
    <row r="846" spans="5:5" x14ac:dyDescent="0.25">
      <c r="E846" s="113"/>
    </row>
    <row r="847" spans="5:5" x14ac:dyDescent="0.25">
      <c r="E847" s="113"/>
    </row>
    <row r="848" spans="5:5" x14ac:dyDescent="0.25">
      <c r="E848" s="113"/>
    </row>
    <row r="849" spans="5:5" x14ac:dyDescent="0.25">
      <c r="E849" s="113"/>
    </row>
    <row r="850" spans="5:5" x14ac:dyDescent="0.25">
      <c r="E850" s="113"/>
    </row>
    <row r="851" spans="5:5" x14ac:dyDescent="0.25">
      <c r="E851" s="113"/>
    </row>
    <row r="852" spans="5:5" x14ac:dyDescent="0.25">
      <c r="E852" s="113"/>
    </row>
    <row r="853" spans="5:5" x14ac:dyDescent="0.25">
      <c r="E853" s="113"/>
    </row>
    <row r="854" spans="5:5" x14ac:dyDescent="0.25">
      <c r="E854" s="113"/>
    </row>
    <row r="855" spans="5:5" x14ac:dyDescent="0.25">
      <c r="E855" s="113"/>
    </row>
    <row r="856" spans="5:5" x14ac:dyDescent="0.25">
      <c r="E856" s="113"/>
    </row>
    <row r="857" spans="5:5" x14ac:dyDescent="0.25">
      <c r="E857" s="113"/>
    </row>
    <row r="858" spans="5:5" x14ac:dyDescent="0.25">
      <c r="E858" s="113"/>
    </row>
    <row r="859" spans="5:5" x14ac:dyDescent="0.25">
      <c r="E859" s="113"/>
    </row>
    <row r="860" spans="5:5" x14ac:dyDescent="0.25">
      <c r="E860" s="113"/>
    </row>
    <row r="861" spans="5:5" x14ac:dyDescent="0.25">
      <c r="E861" s="113"/>
    </row>
    <row r="862" spans="5:5" x14ac:dyDescent="0.25">
      <c r="E862" s="113"/>
    </row>
    <row r="863" spans="5:5" x14ac:dyDescent="0.25">
      <c r="E863" s="113"/>
    </row>
    <row r="864" spans="5:5" x14ac:dyDescent="0.25">
      <c r="E864" s="113"/>
    </row>
    <row r="865" spans="5:5" x14ac:dyDescent="0.25">
      <c r="E865" s="113"/>
    </row>
    <row r="866" spans="5:5" x14ac:dyDescent="0.25">
      <c r="E866" s="113"/>
    </row>
    <row r="867" spans="5:5" x14ac:dyDescent="0.25">
      <c r="E867" s="113"/>
    </row>
    <row r="868" spans="5:5" x14ac:dyDescent="0.25">
      <c r="E868" s="113"/>
    </row>
    <row r="869" spans="5:5" x14ac:dyDescent="0.25">
      <c r="E869" s="113"/>
    </row>
    <row r="870" spans="5:5" x14ac:dyDescent="0.25">
      <c r="E870" s="113"/>
    </row>
    <row r="871" spans="5:5" x14ac:dyDescent="0.25">
      <c r="E871" s="113"/>
    </row>
    <row r="872" spans="5:5" x14ac:dyDescent="0.25">
      <c r="E872" s="113"/>
    </row>
    <row r="873" spans="5:5" x14ac:dyDescent="0.25">
      <c r="E873" s="113"/>
    </row>
    <row r="874" spans="5:5" x14ac:dyDescent="0.25">
      <c r="E874" s="113"/>
    </row>
    <row r="875" spans="5:5" x14ac:dyDescent="0.25">
      <c r="E875" s="113"/>
    </row>
    <row r="876" spans="5:5" x14ac:dyDescent="0.25">
      <c r="E876" s="113"/>
    </row>
    <row r="877" spans="5:5" x14ac:dyDescent="0.25">
      <c r="E877" s="113"/>
    </row>
    <row r="878" spans="5:5" x14ac:dyDescent="0.25">
      <c r="E878" s="113"/>
    </row>
    <row r="879" spans="5:5" x14ac:dyDescent="0.25">
      <c r="E879" s="113"/>
    </row>
    <row r="880" spans="5:5" x14ac:dyDescent="0.25">
      <c r="E880" s="113"/>
    </row>
    <row r="881" spans="5:5" x14ac:dyDescent="0.25">
      <c r="E881" s="113"/>
    </row>
    <row r="882" spans="5:5" x14ac:dyDescent="0.25">
      <c r="E882" s="113"/>
    </row>
    <row r="883" spans="5:5" x14ac:dyDescent="0.25">
      <c r="E883" s="113"/>
    </row>
    <row r="884" spans="5:5" x14ac:dyDescent="0.25">
      <c r="E884" s="113"/>
    </row>
    <row r="885" spans="5:5" x14ac:dyDescent="0.25">
      <c r="E885" s="113"/>
    </row>
    <row r="886" spans="5:5" x14ac:dyDescent="0.25">
      <c r="E886" s="113"/>
    </row>
    <row r="887" spans="5:5" x14ac:dyDescent="0.25">
      <c r="E887" s="113"/>
    </row>
    <row r="888" spans="5:5" x14ac:dyDescent="0.25">
      <c r="E888" s="113"/>
    </row>
    <row r="889" spans="5:5" x14ac:dyDescent="0.25">
      <c r="E889" s="113"/>
    </row>
    <row r="890" spans="5:5" x14ac:dyDescent="0.25">
      <c r="E890" s="113"/>
    </row>
    <row r="891" spans="5:5" x14ac:dyDescent="0.25">
      <c r="E891" s="113"/>
    </row>
    <row r="892" spans="5:5" x14ac:dyDescent="0.25">
      <c r="E892" s="113"/>
    </row>
    <row r="893" spans="5:5" x14ac:dyDescent="0.25">
      <c r="E893" s="113"/>
    </row>
    <row r="894" spans="5:5" x14ac:dyDescent="0.25">
      <c r="E894" s="113"/>
    </row>
    <row r="895" spans="5:5" x14ac:dyDescent="0.25">
      <c r="E895" s="113"/>
    </row>
    <row r="896" spans="5:5" x14ac:dyDescent="0.25">
      <c r="E896" s="113"/>
    </row>
    <row r="897" spans="5:5" x14ac:dyDescent="0.25">
      <c r="E897" s="113"/>
    </row>
    <row r="898" spans="5:5" x14ac:dyDescent="0.25">
      <c r="E898" s="113"/>
    </row>
    <row r="899" spans="5:5" x14ac:dyDescent="0.25">
      <c r="E899" s="113"/>
    </row>
    <row r="900" spans="5:5" x14ac:dyDescent="0.25">
      <c r="E900" s="113"/>
    </row>
    <row r="901" spans="5:5" x14ac:dyDescent="0.25">
      <c r="E901" s="113"/>
    </row>
    <row r="902" spans="5:5" x14ac:dyDescent="0.25">
      <c r="E902" s="113"/>
    </row>
    <row r="903" spans="5:5" x14ac:dyDescent="0.25">
      <c r="E903" s="113"/>
    </row>
    <row r="904" spans="5:5" x14ac:dyDescent="0.25">
      <c r="E904" s="113"/>
    </row>
    <row r="905" spans="5:5" x14ac:dyDescent="0.25">
      <c r="E905" s="113"/>
    </row>
    <row r="906" spans="5:5" x14ac:dyDescent="0.25">
      <c r="E906" s="113"/>
    </row>
    <row r="907" spans="5:5" x14ac:dyDescent="0.25">
      <c r="E907" s="113"/>
    </row>
    <row r="908" spans="5:5" x14ac:dyDescent="0.25">
      <c r="E908" s="113"/>
    </row>
    <row r="909" spans="5:5" x14ac:dyDescent="0.25">
      <c r="E909" s="113"/>
    </row>
    <row r="910" spans="5:5" x14ac:dyDescent="0.25">
      <c r="E910" s="113"/>
    </row>
    <row r="911" spans="5:5" x14ac:dyDescent="0.25">
      <c r="E911" s="113"/>
    </row>
    <row r="912" spans="5:5" x14ac:dyDescent="0.25">
      <c r="E912" s="113"/>
    </row>
    <row r="913" spans="5:5" x14ac:dyDescent="0.25">
      <c r="E913" s="113"/>
    </row>
    <row r="914" spans="5:5" x14ac:dyDescent="0.25">
      <c r="E914" s="113"/>
    </row>
    <row r="915" spans="5:5" x14ac:dyDescent="0.25">
      <c r="E915" s="113"/>
    </row>
    <row r="916" spans="5:5" x14ac:dyDescent="0.25">
      <c r="E916" s="113"/>
    </row>
    <row r="917" spans="5:5" x14ac:dyDescent="0.25">
      <c r="E917" s="113"/>
    </row>
    <row r="918" spans="5:5" x14ac:dyDescent="0.25">
      <c r="E918" s="113"/>
    </row>
    <row r="919" spans="5:5" x14ac:dyDescent="0.25">
      <c r="E919" s="113"/>
    </row>
    <row r="920" spans="5:5" x14ac:dyDescent="0.25">
      <c r="E920" s="113"/>
    </row>
    <row r="921" spans="5:5" x14ac:dyDescent="0.25">
      <c r="E921" s="113"/>
    </row>
    <row r="922" spans="5:5" x14ac:dyDescent="0.25">
      <c r="E922" s="113"/>
    </row>
    <row r="923" spans="5:5" x14ac:dyDescent="0.25">
      <c r="E923" s="113"/>
    </row>
    <row r="924" spans="5:5" x14ac:dyDescent="0.25">
      <c r="E924" s="113"/>
    </row>
    <row r="925" spans="5:5" x14ac:dyDescent="0.25">
      <c r="E925" s="113"/>
    </row>
    <row r="926" spans="5:5" x14ac:dyDescent="0.25">
      <c r="E926" s="113"/>
    </row>
    <row r="927" spans="5:5" x14ac:dyDescent="0.25">
      <c r="E927" s="113"/>
    </row>
    <row r="928" spans="5:5" x14ac:dyDescent="0.25">
      <c r="E928" s="113"/>
    </row>
    <row r="929" spans="5:5" x14ac:dyDescent="0.25">
      <c r="E929" s="113"/>
    </row>
    <row r="930" spans="5:5" x14ac:dyDescent="0.25">
      <c r="E930" s="113"/>
    </row>
    <row r="931" spans="5:5" x14ac:dyDescent="0.25">
      <c r="E931" s="113"/>
    </row>
    <row r="932" spans="5:5" x14ac:dyDescent="0.25">
      <c r="E932" s="113"/>
    </row>
    <row r="933" spans="5:5" x14ac:dyDescent="0.25">
      <c r="E933" s="113"/>
    </row>
    <row r="934" spans="5:5" x14ac:dyDescent="0.25">
      <c r="E934" s="113"/>
    </row>
    <row r="935" spans="5:5" x14ac:dyDescent="0.25">
      <c r="E935" s="113"/>
    </row>
    <row r="936" spans="5:5" x14ac:dyDescent="0.25">
      <c r="E936" s="113"/>
    </row>
    <row r="937" spans="5:5" x14ac:dyDescent="0.25">
      <c r="E937" s="113"/>
    </row>
    <row r="938" spans="5:5" x14ac:dyDescent="0.25">
      <c r="E938" s="113"/>
    </row>
    <row r="939" spans="5:5" x14ac:dyDescent="0.25">
      <c r="E939" s="113"/>
    </row>
    <row r="940" spans="5:5" x14ac:dyDescent="0.25">
      <c r="E940" s="113"/>
    </row>
    <row r="941" spans="5:5" x14ac:dyDescent="0.25">
      <c r="E941" s="113"/>
    </row>
    <row r="942" spans="5:5" x14ac:dyDescent="0.25">
      <c r="E942" s="113"/>
    </row>
    <row r="943" spans="5:5" x14ac:dyDescent="0.25">
      <c r="E943" s="113"/>
    </row>
    <row r="944" spans="5:5" x14ac:dyDescent="0.25">
      <c r="E944" s="113"/>
    </row>
    <row r="945" spans="5:5" x14ac:dyDescent="0.25">
      <c r="E945" s="113"/>
    </row>
    <row r="946" spans="5:5" x14ac:dyDescent="0.25">
      <c r="E946" s="113"/>
    </row>
    <row r="947" spans="5:5" x14ac:dyDescent="0.25">
      <c r="E947" s="113"/>
    </row>
    <row r="948" spans="5:5" x14ac:dyDescent="0.25">
      <c r="E948" s="113"/>
    </row>
    <row r="949" spans="5:5" x14ac:dyDescent="0.25">
      <c r="E949" s="113"/>
    </row>
    <row r="950" spans="5:5" x14ac:dyDescent="0.25">
      <c r="E950" s="113"/>
    </row>
    <row r="951" spans="5:5" x14ac:dyDescent="0.25">
      <c r="E951" s="113"/>
    </row>
    <row r="952" spans="5:5" x14ac:dyDescent="0.25">
      <c r="E952" s="113"/>
    </row>
    <row r="953" spans="5:5" x14ac:dyDescent="0.25">
      <c r="E953" s="113"/>
    </row>
    <row r="954" spans="5:5" x14ac:dyDescent="0.25">
      <c r="E954" s="113"/>
    </row>
    <row r="955" spans="5:5" x14ac:dyDescent="0.25">
      <c r="E955" s="113"/>
    </row>
    <row r="956" spans="5:5" x14ac:dyDescent="0.25">
      <c r="E956" s="113"/>
    </row>
    <row r="957" spans="5:5" x14ac:dyDescent="0.25">
      <c r="E957" s="113"/>
    </row>
    <row r="958" spans="5:5" x14ac:dyDescent="0.25">
      <c r="E958" s="113"/>
    </row>
    <row r="959" spans="5:5" x14ac:dyDescent="0.25">
      <c r="E959" s="113"/>
    </row>
    <row r="960" spans="5:5" x14ac:dyDescent="0.25">
      <c r="E960" s="113"/>
    </row>
    <row r="961" spans="5:5" x14ac:dyDescent="0.25">
      <c r="E961" s="113"/>
    </row>
    <row r="962" spans="5:5" x14ac:dyDescent="0.25">
      <c r="E962" s="113"/>
    </row>
    <row r="963" spans="5:5" x14ac:dyDescent="0.25">
      <c r="E963" s="113"/>
    </row>
    <row r="964" spans="5:5" x14ac:dyDescent="0.25">
      <c r="E964" s="113"/>
    </row>
    <row r="965" spans="5:5" x14ac:dyDescent="0.25">
      <c r="E965" s="113"/>
    </row>
    <row r="966" spans="5:5" x14ac:dyDescent="0.25">
      <c r="E966" s="113"/>
    </row>
    <row r="967" spans="5:5" x14ac:dyDescent="0.25">
      <c r="E967" s="113"/>
    </row>
    <row r="968" spans="5:5" x14ac:dyDescent="0.25">
      <c r="E968" s="113"/>
    </row>
    <row r="969" spans="5:5" x14ac:dyDescent="0.25">
      <c r="E969" s="113"/>
    </row>
    <row r="970" spans="5:5" x14ac:dyDescent="0.25">
      <c r="E970" s="113"/>
    </row>
    <row r="971" spans="5:5" x14ac:dyDescent="0.25">
      <c r="E971" s="113"/>
    </row>
    <row r="972" spans="5:5" x14ac:dyDescent="0.25">
      <c r="E972" s="113"/>
    </row>
    <row r="973" spans="5:5" x14ac:dyDescent="0.25">
      <c r="E973" s="113"/>
    </row>
    <row r="974" spans="5:5" x14ac:dyDescent="0.25">
      <c r="E974" s="113"/>
    </row>
    <row r="975" spans="5:5" x14ac:dyDescent="0.25">
      <c r="E975" s="113"/>
    </row>
    <row r="976" spans="5:5" x14ac:dyDescent="0.25">
      <c r="E976" s="113"/>
    </row>
    <row r="977" spans="5:5" x14ac:dyDescent="0.25">
      <c r="E977" s="113"/>
    </row>
    <row r="978" spans="5:5" x14ac:dyDescent="0.25">
      <c r="E978" s="113"/>
    </row>
    <row r="979" spans="5:5" x14ac:dyDescent="0.25">
      <c r="E979" s="113"/>
    </row>
    <row r="980" spans="5:5" x14ac:dyDescent="0.25">
      <c r="E980" s="113"/>
    </row>
    <row r="981" spans="5:5" x14ac:dyDescent="0.25">
      <c r="E981" s="113"/>
    </row>
    <row r="982" spans="5:5" x14ac:dyDescent="0.25">
      <c r="E982" s="113"/>
    </row>
    <row r="983" spans="5:5" x14ac:dyDescent="0.25">
      <c r="E983" s="113"/>
    </row>
    <row r="984" spans="5:5" x14ac:dyDescent="0.25">
      <c r="E984" s="113"/>
    </row>
    <row r="985" spans="5:5" x14ac:dyDescent="0.25">
      <c r="E985" s="113"/>
    </row>
    <row r="986" spans="5:5" x14ac:dyDescent="0.25">
      <c r="E986" s="113"/>
    </row>
    <row r="987" spans="5:5" x14ac:dyDescent="0.25">
      <c r="E987" s="113"/>
    </row>
    <row r="988" spans="5:5" x14ac:dyDescent="0.25">
      <c r="E988" s="113"/>
    </row>
    <row r="989" spans="5:5" x14ac:dyDescent="0.25">
      <c r="E989" s="113"/>
    </row>
    <row r="990" spans="5:5" x14ac:dyDescent="0.25">
      <c r="E990" s="113"/>
    </row>
    <row r="991" spans="5:5" x14ac:dyDescent="0.25">
      <c r="E991" s="113"/>
    </row>
    <row r="992" spans="5:5" x14ac:dyDescent="0.25">
      <c r="E992" s="113"/>
    </row>
    <row r="993" spans="5:5" x14ac:dyDescent="0.25">
      <c r="E993" s="113"/>
    </row>
    <row r="994" spans="5:5" x14ac:dyDescent="0.25">
      <c r="E994" s="113"/>
    </row>
    <row r="995" spans="5:5" x14ac:dyDescent="0.25">
      <c r="E995" s="113"/>
    </row>
    <row r="996" spans="5:5" x14ac:dyDescent="0.25">
      <c r="E996" s="113"/>
    </row>
    <row r="997" spans="5:5" x14ac:dyDescent="0.25">
      <c r="E997" s="113"/>
    </row>
    <row r="998" spans="5:5" x14ac:dyDescent="0.25">
      <c r="E998" s="113"/>
    </row>
    <row r="999" spans="5:5" x14ac:dyDescent="0.25">
      <c r="E999" s="113"/>
    </row>
    <row r="1000" spans="5:5" x14ac:dyDescent="0.25">
      <c r="E1000" s="113"/>
    </row>
    <row r="1001" spans="5:5" x14ac:dyDescent="0.25">
      <c r="E1001" s="113"/>
    </row>
    <row r="1002" spans="5:5" x14ac:dyDescent="0.25">
      <c r="E1002" s="113"/>
    </row>
    <row r="1003" spans="5:5" x14ac:dyDescent="0.25">
      <c r="E1003" s="113"/>
    </row>
    <row r="1004" spans="5:5" x14ac:dyDescent="0.25">
      <c r="E1004" s="113"/>
    </row>
    <row r="1005" spans="5:5" x14ac:dyDescent="0.25">
      <c r="E1005" s="113"/>
    </row>
    <row r="1006" spans="5:5" x14ac:dyDescent="0.25">
      <c r="E1006" s="113"/>
    </row>
    <row r="1007" spans="5:5" x14ac:dyDescent="0.25">
      <c r="E1007" s="113"/>
    </row>
    <row r="1008" spans="5:5" x14ac:dyDescent="0.25">
      <c r="E1008" s="113"/>
    </row>
    <row r="1009" spans="5:5" x14ac:dyDescent="0.25">
      <c r="E1009" s="113"/>
    </row>
    <row r="1010" spans="5:5" x14ac:dyDescent="0.25">
      <c r="E1010" s="113"/>
    </row>
    <row r="1011" spans="5:5" x14ac:dyDescent="0.25">
      <c r="E1011" s="113"/>
    </row>
    <row r="1012" spans="5:5" x14ac:dyDescent="0.25">
      <c r="E1012" s="113"/>
    </row>
    <row r="1013" spans="5:5" x14ac:dyDescent="0.25">
      <c r="E1013" s="113"/>
    </row>
    <row r="1014" spans="5:5" x14ac:dyDescent="0.25">
      <c r="E1014" s="113"/>
    </row>
    <row r="1015" spans="5:5" x14ac:dyDescent="0.25">
      <c r="E1015" s="113"/>
    </row>
    <row r="1016" spans="5:5" x14ac:dyDescent="0.25">
      <c r="E1016" s="113"/>
    </row>
    <row r="1017" spans="5:5" x14ac:dyDescent="0.25">
      <c r="E1017" s="113"/>
    </row>
    <row r="1018" spans="5:5" x14ac:dyDescent="0.25">
      <c r="E1018" s="113"/>
    </row>
    <row r="1019" spans="5:5" x14ac:dyDescent="0.25">
      <c r="E1019" s="113"/>
    </row>
    <row r="1020" spans="5:5" x14ac:dyDescent="0.25">
      <c r="E1020" s="113"/>
    </row>
    <row r="1021" spans="5:5" x14ac:dyDescent="0.25">
      <c r="E1021" s="113"/>
    </row>
    <row r="1022" spans="5:5" x14ac:dyDescent="0.25">
      <c r="E1022" s="113"/>
    </row>
    <row r="1023" spans="5:5" x14ac:dyDescent="0.25">
      <c r="E1023" s="113"/>
    </row>
    <row r="1024" spans="5:5" x14ac:dyDescent="0.25">
      <c r="E1024" s="113"/>
    </row>
    <row r="1025" spans="5:5" x14ac:dyDescent="0.25">
      <c r="E1025" s="113"/>
    </row>
    <row r="1026" spans="5:5" x14ac:dyDescent="0.25">
      <c r="E1026" s="113"/>
    </row>
    <row r="1027" spans="5:5" x14ac:dyDescent="0.25">
      <c r="E1027" s="113"/>
    </row>
    <row r="1028" spans="5:5" x14ac:dyDescent="0.25">
      <c r="E1028" s="113"/>
    </row>
    <row r="1029" spans="5:5" x14ac:dyDescent="0.25">
      <c r="E1029" s="113"/>
    </row>
    <row r="1030" spans="5:5" x14ac:dyDescent="0.25">
      <c r="E1030" s="113"/>
    </row>
    <row r="1031" spans="5:5" x14ac:dyDescent="0.25">
      <c r="E1031" s="113"/>
    </row>
    <row r="1032" spans="5:5" x14ac:dyDescent="0.25">
      <c r="E1032" s="113"/>
    </row>
    <row r="1033" spans="5:5" x14ac:dyDescent="0.25">
      <c r="E1033" s="113"/>
    </row>
    <row r="1034" spans="5:5" x14ac:dyDescent="0.25">
      <c r="E1034" s="113"/>
    </row>
    <row r="1035" spans="5:5" x14ac:dyDescent="0.25">
      <c r="E1035" s="113"/>
    </row>
    <row r="1036" spans="5:5" x14ac:dyDescent="0.25">
      <c r="E1036" s="113"/>
    </row>
    <row r="1037" spans="5:5" x14ac:dyDescent="0.25">
      <c r="E1037" s="113"/>
    </row>
    <row r="1038" spans="5:5" x14ac:dyDescent="0.25">
      <c r="E1038" s="113"/>
    </row>
    <row r="1039" spans="5:5" x14ac:dyDescent="0.25">
      <c r="E1039" s="113"/>
    </row>
    <row r="1040" spans="5:5" x14ac:dyDescent="0.25">
      <c r="E1040" s="113"/>
    </row>
    <row r="1041" spans="5:5" x14ac:dyDescent="0.25">
      <c r="E1041" s="113"/>
    </row>
    <row r="1042" spans="5:5" x14ac:dyDescent="0.25">
      <c r="E1042" s="113"/>
    </row>
    <row r="1043" spans="5:5" x14ac:dyDescent="0.25">
      <c r="E1043" s="113"/>
    </row>
    <row r="1044" spans="5:5" x14ac:dyDescent="0.25">
      <c r="E1044" s="113"/>
    </row>
    <row r="1045" spans="5:5" x14ac:dyDescent="0.25">
      <c r="E1045" s="113"/>
    </row>
    <row r="1046" spans="5:5" x14ac:dyDescent="0.25">
      <c r="E1046" s="113"/>
    </row>
    <row r="1047" spans="5:5" x14ac:dyDescent="0.25">
      <c r="E1047" s="113"/>
    </row>
    <row r="1048" spans="5:5" x14ac:dyDescent="0.25">
      <c r="E1048" s="113"/>
    </row>
    <row r="1049" spans="5:5" x14ac:dyDescent="0.25">
      <c r="E1049" s="113"/>
    </row>
    <row r="1050" spans="5:5" x14ac:dyDescent="0.25">
      <c r="E1050" s="113"/>
    </row>
    <row r="1051" spans="5:5" x14ac:dyDescent="0.25">
      <c r="E1051" s="113"/>
    </row>
    <row r="1052" spans="5:5" x14ac:dyDescent="0.25">
      <c r="E1052" s="113"/>
    </row>
    <row r="1053" spans="5:5" x14ac:dyDescent="0.25">
      <c r="E1053" s="113"/>
    </row>
    <row r="1054" spans="5:5" x14ac:dyDescent="0.25">
      <c r="E1054" s="113"/>
    </row>
    <row r="1055" spans="5:5" x14ac:dyDescent="0.25">
      <c r="E1055" s="113"/>
    </row>
    <row r="1056" spans="5:5" x14ac:dyDescent="0.25">
      <c r="E1056" s="113"/>
    </row>
    <row r="1057" spans="5:5" x14ac:dyDescent="0.25">
      <c r="E1057" s="113"/>
    </row>
    <row r="1058" spans="5:5" x14ac:dyDescent="0.25">
      <c r="E1058" s="113"/>
    </row>
    <row r="1059" spans="5:5" x14ac:dyDescent="0.25">
      <c r="E1059" s="113"/>
    </row>
    <row r="1060" spans="5:5" x14ac:dyDescent="0.25">
      <c r="E1060" s="113"/>
    </row>
    <row r="1061" spans="5:5" x14ac:dyDescent="0.25">
      <c r="E1061" s="113"/>
    </row>
    <row r="1062" spans="5:5" x14ac:dyDescent="0.25">
      <c r="E1062" s="113"/>
    </row>
    <row r="1063" spans="5:5" x14ac:dyDescent="0.25">
      <c r="E1063" s="113"/>
    </row>
    <row r="1064" spans="5:5" x14ac:dyDescent="0.25">
      <c r="E1064" s="113"/>
    </row>
    <row r="1065" spans="5:5" x14ac:dyDescent="0.25">
      <c r="E1065" s="113"/>
    </row>
    <row r="1066" spans="5:5" x14ac:dyDescent="0.25">
      <c r="E1066" s="113"/>
    </row>
    <row r="1067" spans="5:5" x14ac:dyDescent="0.25">
      <c r="E1067" s="113"/>
    </row>
    <row r="1068" spans="5:5" x14ac:dyDescent="0.25">
      <c r="E1068" s="113"/>
    </row>
    <row r="1069" spans="5:5" x14ac:dyDescent="0.25">
      <c r="E1069" s="113"/>
    </row>
    <row r="1070" spans="5:5" x14ac:dyDescent="0.25">
      <c r="E1070" s="113"/>
    </row>
    <row r="1071" spans="5:5" x14ac:dyDescent="0.25">
      <c r="E1071" s="113"/>
    </row>
    <row r="1072" spans="5:5" x14ac:dyDescent="0.25">
      <c r="E1072" s="113"/>
    </row>
    <row r="1073" spans="5:5" x14ac:dyDescent="0.25">
      <c r="E1073" s="113"/>
    </row>
    <row r="1074" spans="5:5" x14ac:dyDescent="0.25">
      <c r="E1074" s="113"/>
    </row>
    <row r="1075" spans="5:5" x14ac:dyDescent="0.25">
      <c r="E1075" s="113"/>
    </row>
    <row r="1076" spans="5:5" x14ac:dyDescent="0.25">
      <c r="E1076" s="113"/>
    </row>
    <row r="1077" spans="5:5" x14ac:dyDescent="0.25">
      <c r="E1077" s="113"/>
    </row>
    <row r="1078" spans="5:5" x14ac:dyDescent="0.25">
      <c r="E1078" s="113"/>
    </row>
    <row r="1079" spans="5:5" x14ac:dyDescent="0.25">
      <c r="E1079" s="113"/>
    </row>
    <row r="1080" spans="5:5" x14ac:dyDescent="0.25">
      <c r="E1080" s="113"/>
    </row>
    <row r="1081" spans="5:5" x14ac:dyDescent="0.25">
      <c r="E1081" s="113"/>
    </row>
    <row r="1082" spans="5:5" x14ac:dyDescent="0.25">
      <c r="E1082" s="113"/>
    </row>
    <row r="1083" spans="5:5" x14ac:dyDescent="0.25">
      <c r="E1083" s="113"/>
    </row>
    <row r="1084" spans="5:5" x14ac:dyDescent="0.25">
      <c r="E1084" s="113"/>
    </row>
    <row r="1085" spans="5:5" x14ac:dyDescent="0.25">
      <c r="E1085" s="113"/>
    </row>
    <row r="1086" spans="5:5" x14ac:dyDescent="0.25">
      <c r="E1086" s="113"/>
    </row>
    <row r="1087" spans="5:5" x14ac:dyDescent="0.25">
      <c r="E1087" s="113"/>
    </row>
    <row r="1088" spans="5:5" x14ac:dyDescent="0.25">
      <c r="E1088" s="113"/>
    </row>
    <row r="1089" spans="5:5" x14ac:dyDescent="0.25">
      <c r="E1089" s="113"/>
    </row>
    <row r="1090" spans="5:5" x14ac:dyDescent="0.25">
      <c r="E1090" s="113"/>
    </row>
    <row r="1091" spans="5:5" x14ac:dyDescent="0.25">
      <c r="E1091" s="113"/>
    </row>
    <row r="1092" spans="5:5" x14ac:dyDescent="0.25">
      <c r="E1092" s="113"/>
    </row>
    <row r="1093" spans="5:5" x14ac:dyDescent="0.25">
      <c r="E1093" s="113"/>
    </row>
    <row r="1094" spans="5:5" x14ac:dyDescent="0.25">
      <c r="E1094" s="113"/>
    </row>
    <row r="1095" spans="5:5" x14ac:dyDescent="0.25">
      <c r="E1095" s="113"/>
    </row>
    <row r="1096" spans="5:5" x14ac:dyDescent="0.25">
      <c r="E1096" s="113"/>
    </row>
    <row r="1097" spans="5:5" x14ac:dyDescent="0.25">
      <c r="E1097" s="113"/>
    </row>
    <row r="1098" spans="5:5" x14ac:dyDescent="0.25">
      <c r="E1098" s="113"/>
    </row>
    <row r="1099" spans="5:5" x14ac:dyDescent="0.25">
      <c r="E1099" s="113"/>
    </row>
    <row r="1100" spans="5:5" x14ac:dyDescent="0.25">
      <c r="E1100" s="113"/>
    </row>
    <row r="1101" spans="5:5" x14ac:dyDescent="0.25">
      <c r="E1101" s="113"/>
    </row>
    <row r="1102" spans="5:5" x14ac:dyDescent="0.25">
      <c r="E1102" s="113"/>
    </row>
    <row r="1103" spans="5:5" x14ac:dyDescent="0.25">
      <c r="E1103" s="113"/>
    </row>
    <row r="1104" spans="5:5" x14ac:dyDescent="0.25">
      <c r="E1104" s="113"/>
    </row>
    <row r="1105" spans="5:5" x14ac:dyDescent="0.25">
      <c r="E1105" s="113"/>
    </row>
    <row r="1106" spans="5:5" x14ac:dyDescent="0.25">
      <c r="E1106" s="113"/>
    </row>
    <row r="1107" spans="5:5" x14ac:dyDescent="0.25">
      <c r="E1107" s="113"/>
    </row>
    <row r="1108" spans="5:5" x14ac:dyDescent="0.25">
      <c r="E1108" s="113"/>
    </row>
    <row r="1109" spans="5:5" x14ac:dyDescent="0.25">
      <c r="E1109" s="113"/>
    </row>
    <row r="1110" spans="5:5" x14ac:dyDescent="0.25">
      <c r="E1110" s="113"/>
    </row>
    <row r="1111" spans="5:5" x14ac:dyDescent="0.25">
      <c r="E1111" s="113"/>
    </row>
    <row r="1112" spans="5:5" x14ac:dyDescent="0.25">
      <c r="E1112" s="113"/>
    </row>
    <row r="1113" spans="5:5" x14ac:dyDescent="0.25">
      <c r="E1113" s="113"/>
    </row>
    <row r="1114" spans="5:5" x14ac:dyDescent="0.25">
      <c r="E1114" s="113"/>
    </row>
    <row r="1115" spans="5:5" x14ac:dyDescent="0.25">
      <c r="E1115" s="113"/>
    </row>
    <row r="1116" spans="5:5" x14ac:dyDescent="0.25">
      <c r="E1116" s="113"/>
    </row>
    <row r="1117" spans="5:5" x14ac:dyDescent="0.25">
      <c r="E1117" s="113"/>
    </row>
    <row r="1118" spans="5:5" x14ac:dyDescent="0.25">
      <c r="E1118" s="113"/>
    </row>
    <row r="1119" spans="5:5" x14ac:dyDescent="0.25">
      <c r="E1119" s="113"/>
    </row>
    <row r="1120" spans="5:5" x14ac:dyDescent="0.25">
      <c r="E1120" s="113"/>
    </row>
    <row r="1121" spans="5:5" x14ac:dyDescent="0.25">
      <c r="E1121" s="113"/>
    </row>
    <row r="1122" spans="5:5" x14ac:dyDescent="0.25">
      <c r="E1122" s="113"/>
    </row>
    <row r="1123" spans="5:5" x14ac:dyDescent="0.25">
      <c r="E1123" s="113"/>
    </row>
    <row r="1124" spans="5:5" x14ac:dyDescent="0.25">
      <c r="E1124" s="113"/>
    </row>
    <row r="1125" spans="5:5" x14ac:dyDescent="0.25">
      <c r="E1125" s="113"/>
    </row>
    <row r="1126" spans="5:5" x14ac:dyDescent="0.25">
      <c r="E1126" s="113"/>
    </row>
    <row r="1127" spans="5:5" x14ac:dyDescent="0.25">
      <c r="E1127" s="113"/>
    </row>
    <row r="1128" spans="5:5" x14ac:dyDescent="0.25">
      <c r="E1128" s="113"/>
    </row>
    <row r="1129" spans="5:5" x14ac:dyDescent="0.25">
      <c r="E1129" s="113"/>
    </row>
    <row r="1130" spans="5:5" x14ac:dyDescent="0.25">
      <c r="E1130" s="113"/>
    </row>
    <row r="1131" spans="5:5" x14ac:dyDescent="0.25">
      <c r="E1131" s="113"/>
    </row>
    <row r="1132" spans="5:5" x14ac:dyDescent="0.25">
      <c r="E1132" s="113"/>
    </row>
    <row r="1133" spans="5:5" x14ac:dyDescent="0.25">
      <c r="E1133" s="113"/>
    </row>
    <row r="1134" spans="5:5" x14ac:dyDescent="0.25">
      <c r="E1134" s="113"/>
    </row>
    <row r="1135" spans="5:5" x14ac:dyDescent="0.25">
      <c r="E1135" s="113"/>
    </row>
    <row r="1136" spans="5:5" x14ac:dyDescent="0.25">
      <c r="E1136" s="113"/>
    </row>
    <row r="1137" spans="5:5" x14ac:dyDescent="0.25">
      <c r="E1137" s="113"/>
    </row>
    <row r="1138" spans="5:5" x14ac:dyDescent="0.25">
      <c r="E1138" s="113"/>
    </row>
    <row r="1139" spans="5:5" x14ac:dyDescent="0.25">
      <c r="E1139" s="113"/>
    </row>
    <row r="1140" spans="5:5" x14ac:dyDescent="0.25">
      <c r="E1140" s="113"/>
    </row>
    <row r="1141" spans="5:5" x14ac:dyDescent="0.25">
      <c r="E1141" s="113"/>
    </row>
    <row r="1142" spans="5:5" x14ac:dyDescent="0.25">
      <c r="E1142" s="113"/>
    </row>
    <row r="1143" spans="5:5" x14ac:dyDescent="0.25">
      <c r="E1143" s="113"/>
    </row>
    <row r="1144" spans="5:5" x14ac:dyDescent="0.25">
      <c r="E1144" s="113"/>
    </row>
    <row r="1145" spans="5:5" x14ac:dyDescent="0.25">
      <c r="E1145" s="113"/>
    </row>
    <row r="1146" spans="5:5" x14ac:dyDescent="0.25">
      <c r="E1146" s="113"/>
    </row>
    <row r="1147" spans="5:5" x14ac:dyDescent="0.25">
      <c r="E1147" s="113"/>
    </row>
    <row r="1148" spans="5:5" x14ac:dyDescent="0.25">
      <c r="E1148" s="113"/>
    </row>
    <row r="1149" spans="5:5" x14ac:dyDescent="0.25">
      <c r="E1149" s="113"/>
    </row>
    <row r="1150" spans="5:5" x14ac:dyDescent="0.25">
      <c r="E1150" s="113"/>
    </row>
    <row r="1151" spans="5:5" x14ac:dyDescent="0.25">
      <c r="E1151" s="113"/>
    </row>
    <row r="1152" spans="5:5" x14ac:dyDescent="0.25">
      <c r="E1152" s="113"/>
    </row>
    <row r="1153" spans="5:5" x14ac:dyDescent="0.25">
      <c r="E1153" s="113"/>
    </row>
    <row r="1154" spans="5:5" x14ac:dyDescent="0.25">
      <c r="E1154" s="113"/>
    </row>
    <row r="1155" spans="5:5" x14ac:dyDescent="0.25">
      <c r="E1155" s="113"/>
    </row>
    <row r="1156" spans="5:5" x14ac:dyDescent="0.25">
      <c r="E1156" s="113"/>
    </row>
    <row r="1157" spans="5:5" x14ac:dyDescent="0.25">
      <c r="E1157" s="113"/>
    </row>
    <row r="1158" spans="5:5" x14ac:dyDescent="0.25">
      <c r="E1158" s="113"/>
    </row>
    <row r="1159" spans="5:5" x14ac:dyDescent="0.25">
      <c r="E1159" s="113"/>
    </row>
    <row r="1160" spans="5:5" x14ac:dyDescent="0.25">
      <c r="E1160" s="113"/>
    </row>
    <row r="1161" spans="5:5" x14ac:dyDescent="0.25">
      <c r="E1161" s="113"/>
    </row>
    <row r="1162" spans="5:5" x14ac:dyDescent="0.25">
      <c r="E1162" s="113"/>
    </row>
    <row r="1163" spans="5:5" x14ac:dyDescent="0.25">
      <c r="E1163" s="113"/>
    </row>
    <row r="1164" spans="5:5" x14ac:dyDescent="0.25">
      <c r="E1164" s="113"/>
    </row>
    <row r="1165" spans="5:5" x14ac:dyDescent="0.25">
      <c r="E1165" s="113"/>
    </row>
    <row r="1166" spans="5:5" x14ac:dyDescent="0.25">
      <c r="E1166" s="113"/>
    </row>
    <row r="1167" spans="5:5" x14ac:dyDescent="0.25">
      <c r="E1167" s="113"/>
    </row>
    <row r="1168" spans="5:5" x14ac:dyDescent="0.25">
      <c r="E1168" s="113"/>
    </row>
    <row r="1169" spans="5:5" x14ac:dyDescent="0.25">
      <c r="E1169" s="113"/>
    </row>
    <row r="1170" spans="5:5" x14ac:dyDescent="0.25">
      <c r="E1170" s="113"/>
    </row>
    <row r="1171" spans="5:5" x14ac:dyDescent="0.25">
      <c r="E1171" s="113"/>
    </row>
    <row r="1172" spans="5:5" x14ac:dyDescent="0.25">
      <c r="E1172" s="113"/>
    </row>
    <row r="1173" spans="5:5" x14ac:dyDescent="0.25">
      <c r="E1173" s="113"/>
    </row>
    <row r="1174" spans="5:5" x14ac:dyDescent="0.25">
      <c r="E1174" s="113"/>
    </row>
    <row r="1175" spans="5:5" x14ac:dyDescent="0.25">
      <c r="E1175" s="113"/>
    </row>
    <row r="1176" spans="5:5" x14ac:dyDescent="0.25">
      <c r="E1176" s="113"/>
    </row>
    <row r="1177" spans="5:5" x14ac:dyDescent="0.25">
      <c r="E1177" s="113"/>
    </row>
    <row r="1178" spans="5:5" x14ac:dyDescent="0.25">
      <c r="E1178" s="113"/>
    </row>
    <row r="1179" spans="5:5" x14ac:dyDescent="0.25">
      <c r="E1179" s="113"/>
    </row>
    <row r="1180" spans="5:5" x14ac:dyDescent="0.25">
      <c r="E1180" s="113"/>
    </row>
    <row r="1181" spans="5:5" x14ac:dyDescent="0.25">
      <c r="E1181" s="113"/>
    </row>
    <row r="1182" spans="5:5" x14ac:dyDescent="0.25">
      <c r="E1182" s="113"/>
    </row>
    <row r="1183" spans="5:5" x14ac:dyDescent="0.25">
      <c r="E1183" s="113"/>
    </row>
    <row r="1184" spans="5:5" x14ac:dyDescent="0.25">
      <c r="E1184" s="113"/>
    </row>
    <row r="1185" spans="5:5" x14ac:dyDescent="0.25">
      <c r="E1185" s="113"/>
    </row>
    <row r="1186" spans="5:5" x14ac:dyDescent="0.25">
      <c r="E1186" s="113"/>
    </row>
    <row r="1187" spans="5:5" x14ac:dyDescent="0.25">
      <c r="E1187" s="113"/>
    </row>
    <row r="1188" spans="5:5" x14ac:dyDescent="0.25">
      <c r="E1188" s="113"/>
    </row>
    <row r="1189" spans="5:5" x14ac:dyDescent="0.25">
      <c r="E1189" s="113"/>
    </row>
    <row r="1190" spans="5:5" x14ac:dyDescent="0.25">
      <c r="E1190" s="113"/>
    </row>
    <row r="1191" spans="5:5" x14ac:dyDescent="0.25">
      <c r="E1191" s="113"/>
    </row>
    <row r="1192" spans="5:5" x14ac:dyDescent="0.25">
      <c r="E1192" s="113"/>
    </row>
    <row r="1193" spans="5:5" x14ac:dyDescent="0.25">
      <c r="E1193" s="113"/>
    </row>
    <row r="1194" spans="5:5" x14ac:dyDescent="0.25">
      <c r="E1194" s="113"/>
    </row>
    <row r="1195" spans="5:5" x14ac:dyDescent="0.25">
      <c r="E1195" s="113"/>
    </row>
    <row r="1196" spans="5:5" x14ac:dyDescent="0.25">
      <c r="E1196" s="113"/>
    </row>
    <row r="1197" spans="5:5" x14ac:dyDescent="0.25">
      <c r="E1197" s="113"/>
    </row>
    <row r="1198" spans="5:5" x14ac:dyDescent="0.25">
      <c r="E1198" s="113"/>
    </row>
    <row r="1199" spans="5:5" x14ac:dyDescent="0.25">
      <c r="E1199" s="113"/>
    </row>
    <row r="1200" spans="5:5" x14ac:dyDescent="0.25">
      <c r="E1200" s="113"/>
    </row>
    <row r="1201" spans="5:5" x14ac:dyDescent="0.25">
      <c r="E1201" s="113"/>
    </row>
    <row r="1202" spans="5:5" x14ac:dyDescent="0.25">
      <c r="E1202" s="113"/>
    </row>
    <row r="1203" spans="5:5" x14ac:dyDescent="0.25">
      <c r="E1203" s="113"/>
    </row>
    <row r="1204" spans="5:5" x14ac:dyDescent="0.25">
      <c r="E1204" s="113"/>
    </row>
    <row r="1205" spans="5:5" x14ac:dyDescent="0.25">
      <c r="E1205" s="113"/>
    </row>
    <row r="1206" spans="5:5" x14ac:dyDescent="0.25">
      <c r="E1206" s="113"/>
    </row>
    <row r="1207" spans="5:5" x14ac:dyDescent="0.25">
      <c r="E1207" s="113"/>
    </row>
    <row r="1208" spans="5:5" x14ac:dyDescent="0.25">
      <c r="E1208" s="113"/>
    </row>
    <row r="1209" spans="5:5" x14ac:dyDescent="0.25">
      <c r="E1209" s="113"/>
    </row>
    <row r="1210" spans="5:5" x14ac:dyDescent="0.25">
      <c r="E1210" s="113"/>
    </row>
    <row r="1211" spans="5:5" x14ac:dyDescent="0.25">
      <c r="E1211" s="113"/>
    </row>
    <row r="1212" spans="5:5" x14ac:dyDescent="0.25">
      <c r="E1212" s="113"/>
    </row>
    <row r="1213" spans="5:5" x14ac:dyDescent="0.25">
      <c r="E1213" s="113"/>
    </row>
    <row r="1214" spans="5:5" x14ac:dyDescent="0.25">
      <c r="E1214" s="113"/>
    </row>
    <row r="1215" spans="5:5" x14ac:dyDescent="0.25">
      <c r="E1215" s="113"/>
    </row>
    <row r="1216" spans="5:5" x14ac:dyDescent="0.25">
      <c r="E1216" s="113"/>
    </row>
    <row r="1217" spans="5:5" x14ac:dyDescent="0.25">
      <c r="E1217" s="113"/>
    </row>
    <row r="1218" spans="5:5" x14ac:dyDescent="0.25">
      <c r="E1218" s="113"/>
    </row>
    <row r="1219" spans="5:5" x14ac:dyDescent="0.25">
      <c r="E1219" s="113"/>
    </row>
    <row r="1220" spans="5:5" x14ac:dyDescent="0.25">
      <c r="E1220" s="113"/>
    </row>
    <row r="1221" spans="5:5" x14ac:dyDescent="0.25">
      <c r="E1221" s="113"/>
    </row>
    <row r="1222" spans="5:5" x14ac:dyDescent="0.25">
      <c r="E1222" s="113"/>
    </row>
    <row r="1223" spans="5:5" x14ac:dyDescent="0.25">
      <c r="E1223" s="113"/>
    </row>
    <row r="1224" spans="5:5" x14ac:dyDescent="0.25">
      <c r="E1224" s="113"/>
    </row>
    <row r="1225" spans="5:5" x14ac:dyDescent="0.25">
      <c r="E1225" s="113"/>
    </row>
    <row r="1226" spans="5:5" x14ac:dyDescent="0.25">
      <c r="E1226" s="113"/>
    </row>
    <row r="1227" spans="5:5" x14ac:dyDescent="0.25">
      <c r="E1227" s="113"/>
    </row>
    <row r="1228" spans="5:5" x14ac:dyDescent="0.25">
      <c r="E1228" s="113"/>
    </row>
    <row r="1229" spans="5:5" x14ac:dyDescent="0.25">
      <c r="E1229" s="113"/>
    </row>
    <row r="1230" spans="5:5" x14ac:dyDescent="0.25">
      <c r="E1230" s="113"/>
    </row>
    <row r="1231" spans="5:5" x14ac:dyDescent="0.25">
      <c r="E1231" s="113"/>
    </row>
    <row r="1232" spans="5:5" x14ac:dyDescent="0.25">
      <c r="E1232" s="113"/>
    </row>
    <row r="1233" spans="5:5" x14ac:dyDescent="0.25">
      <c r="E1233" s="113"/>
    </row>
    <row r="1234" spans="5:5" x14ac:dyDescent="0.25">
      <c r="E1234" s="113"/>
    </row>
    <row r="1235" spans="5:5" x14ac:dyDescent="0.25">
      <c r="E1235" s="113"/>
    </row>
    <row r="1236" spans="5:5" x14ac:dyDescent="0.25">
      <c r="E1236" s="113"/>
    </row>
    <row r="1237" spans="5:5" x14ac:dyDescent="0.25">
      <c r="E1237" s="113"/>
    </row>
    <row r="1238" spans="5:5" x14ac:dyDescent="0.25">
      <c r="E1238" s="113"/>
    </row>
    <row r="1239" spans="5:5" x14ac:dyDescent="0.25">
      <c r="E1239" s="113"/>
    </row>
    <row r="1240" spans="5:5" x14ac:dyDescent="0.25">
      <c r="E1240" s="113"/>
    </row>
    <row r="1241" spans="5:5" x14ac:dyDescent="0.25">
      <c r="E1241" s="113"/>
    </row>
    <row r="1242" spans="5:5" x14ac:dyDescent="0.25">
      <c r="E1242" s="113"/>
    </row>
    <row r="1243" spans="5:5" x14ac:dyDescent="0.25">
      <c r="E1243" s="113"/>
    </row>
    <row r="1244" spans="5:5" x14ac:dyDescent="0.25">
      <c r="E1244" s="113"/>
    </row>
    <row r="1245" spans="5:5" x14ac:dyDescent="0.25">
      <c r="E1245" s="113"/>
    </row>
    <row r="1246" spans="5:5" x14ac:dyDescent="0.25">
      <c r="E1246" s="113"/>
    </row>
    <row r="1247" spans="5:5" x14ac:dyDescent="0.25">
      <c r="E1247" s="113"/>
    </row>
    <row r="1248" spans="5:5" x14ac:dyDescent="0.25">
      <c r="E1248" s="113"/>
    </row>
    <row r="1249" spans="5:5" x14ac:dyDescent="0.25">
      <c r="E1249" s="113"/>
    </row>
    <row r="1250" spans="5:5" x14ac:dyDescent="0.25">
      <c r="E1250" s="113"/>
    </row>
    <row r="1251" spans="5:5" x14ac:dyDescent="0.25">
      <c r="E1251" s="113"/>
    </row>
    <row r="1252" spans="5:5" x14ac:dyDescent="0.25">
      <c r="E1252" s="113"/>
    </row>
    <row r="1253" spans="5:5" x14ac:dyDescent="0.25">
      <c r="E1253" s="113"/>
    </row>
    <row r="1254" spans="5:5" x14ac:dyDescent="0.25">
      <c r="E1254" s="113"/>
    </row>
    <row r="1255" spans="5:5" x14ac:dyDescent="0.25">
      <c r="E1255" s="113"/>
    </row>
    <row r="1256" spans="5:5" x14ac:dyDescent="0.25">
      <c r="E1256" s="113"/>
    </row>
    <row r="1257" spans="5:5" x14ac:dyDescent="0.25">
      <c r="E1257" s="113"/>
    </row>
    <row r="1258" spans="5:5" x14ac:dyDescent="0.25">
      <c r="E1258" s="113"/>
    </row>
    <row r="1259" spans="5:5" x14ac:dyDescent="0.25">
      <c r="E1259" s="113"/>
    </row>
    <row r="1260" spans="5:5" x14ac:dyDescent="0.25">
      <c r="E1260" s="113"/>
    </row>
    <row r="1261" spans="5:5" x14ac:dyDescent="0.25">
      <c r="E1261" s="113"/>
    </row>
    <row r="1262" spans="5:5" x14ac:dyDescent="0.25">
      <c r="E1262" s="113"/>
    </row>
    <row r="1263" spans="5:5" x14ac:dyDescent="0.25">
      <c r="E1263" s="113"/>
    </row>
    <row r="1264" spans="5:5" x14ac:dyDescent="0.25">
      <c r="E1264" s="113"/>
    </row>
    <row r="1265" spans="5:5" x14ac:dyDescent="0.25">
      <c r="E1265" s="113"/>
    </row>
    <row r="1266" spans="5:5" x14ac:dyDescent="0.25">
      <c r="E1266" s="113"/>
    </row>
    <row r="1267" spans="5:5" x14ac:dyDescent="0.25">
      <c r="E1267" s="113"/>
    </row>
    <row r="1268" spans="5:5" x14ac:dyDescent="0.25">
      <c r="E1268" s="113"/>
    </row>
    <row r="1269" spans="5:5" x14ac:dyDescent="0.25">
      <c r="E1269" s="113"/>
    </row>
    <row r="1270" spans="5:5" x14ac:dyDescent="0.25">
      <c r="E1270" s="113"/>
    </row>
    <row r="1271" spans="5:5" x14ac:dyDescent="0.25">
      <c r="E1271" s="113"/>
    </row>
    <row r="1272" spans="5:5" x14ac:dyDescent="0.25">
      <c r="E1272" s="113"/>
    </row>
    <row r="1273" spans="5:5" x14ac:dyDescent="0.25">
      <c r="E1273" s="113"/>
    </row>
    <row r="1274" spans="5:5" x14ac:dyDescent="0.25">
      <c r="E1274" s="113"/>
    </row>
    <row r="1275" spans="5:5" x14ac:dyDescent="0.25">
      <c r="E1275" s="113"/>
    </row>
    <row r="1276" spans="5:5" x14ac:dyDescent="0.25">
      <c r="E1276" s="113"/>
    </row>
    <row r="1277" spans="5:5" x14ac:dyDescent="0.25">
      <c r="E1277" s="113"/>
    </row>
    <row r="1278" spans="5:5" x14ac:dyDescent="0.25">
      <c r="E1278" s="113"/>
    </row>
    <row r="1279" spans="5:5" x14ac:dyDescent="0.25">
      <c r="E1279" s="113"/>
    </row>
    <row r="1280" spans="5:5" x14ac:dyDescent="0.25">
      <c r="E1280" s="113"/>
    </row>
    <row r="1281" spans="5:5" x14ac:dyDescent="0.25">
      <c r="E1281" s="113"/>
    </row>
    <row r="1282" spans="5:5" x14ac:dyDescent="0.25">
      <c r="E1282" s="113"/>
    </row>
    <row r="1283" spans="5:5" x14ac:dyDescent="0.25">
      <c r="E1283" s="113"/>
    </row>
    <row r="1284" spans="5:5" x14ac:dyDescent="0.25">
      <c r="E1284" s="113"/>
    </row>
    <row r="1285" spans="5:5" x14ac:dyDescent="0.25">
      <c r="E1285" s="113"/>
    </row>
    <row r="1286" spans="5:5" x14ac:dyDescent="0.25">
      <c r="E1286" s="113"/>
    </row>
    <row r="1287" spans="5:5" x14ac:dyDescent="0.25">
      <c r="E1287" s="113"/>
    </row>
    <row r="1288" spans="5:5" x14ac:dyDescent="0.25">
      <c r="E1288" s="113"/>
    </row>
    <row r="1289" spans="5:5" x14ac:dyDescent="0.25">
      <c r="E1289" s="113"/>
    </row>
    <row r="1290" spans="5:5" x14ac:dyDescent="0.25">
      <c r="E1290" s="113"/>
    </row>
    <row r="1291" spans="5:5" x14ac:dyDescent="0.25">
      <c r="E1291" s="113"/>
    </row>
    <row r="1292" spans="5:5" x14ac:dyDescent="0.25">
      <c r="E1292" s="113"/>
    </row>
    <row r="1293" spans="5:5" x14ac:dyDescent="0.25">
      <c r="E1293" s="113"/>
    </row>
    <row r="1294" spans="5:5" x14ac:dyDescent="0.25">
      <c r="E1294" s="113"/>
    </row>
    <row r="1295" spans="5:5" x14ac:dyDescent="0.25">
      <c r="E1295" s="113"/>
    </row>
    <row r="1296" spans="5:5" x14ac:dyDescent="0.25">
      <c r="E1296" s="113"/>
    </row>
    <row r="1297" spans="5:5" x14ac:dyDescent="0.25">
      <c r="E1297" s="113"/>
    </row>
    <row r="1298" spans="5:5" x14ac:dyDescent="0.25">
      <c r="E1298" s="113"/>
    </row>
    <row r="1299" spans="5:5" x14ac:dyDescent="0.25">
      <c r="E1299" s="113"/>
    </row>
    <row r="1300" spans="5:5" x14ac:dyDescent="0.25">
      <c r="E1300" s="113"/>
    </row>
    <row r="1301" spans="5:5" x14ac:dyDescent="0.25">
      <c r="E1301" s="113"/>
    </row>
    <row r="1302" spans="5:5" x14ac:dyDescent="0.25">
      <c r="E1302" s="113"/>
    </row>
    <row r="1303" spans="5:5" x14ac:dyDescent="0.25">
      <c r="E1303" s="113"/>
    </row>
    <row r="1304" spans="5:5" x14ac:dyDescent="0.25">
      <c r="E1304" s="113"/>
    </row>
    <row r="1305" spans="5:5" x14ac:dyDescent="0.25">
      <c r="E1305" s="113"/>
    </row>
    <row r="1306" spans="5:5" x14ac:dyDescent="0.25">
      <c r="E1306" s="113"/>
    </row>
    <row r="1307" spans="5:5" x14ac:dyDescent="0.25">
      <c r="E1307" s="113"/>
    </row>
    <row r="1308" spans="5:5" x14ac:dyDescent="0.25">
      <c r="E1308" s="113"/>
    </row>
    <row r="1309" spans="5:5" x14ac:dyDescent="0.25">
      <c r="E1309" s="113"/>
    </row>
    <row r="1310" spans="5:5" x14ac:dyDescent="0.25">
      <c r="E1310" s="113"/>
    </row>
    <row r="1311" spans="5:5" x14ac:dyDescent="0.25">
      <c r="E1311" s="113"/>
    </row>
    <row r="1312" spans="5:5" x14ac:dyDescent="0.25">
      <c r="E1312" s="113"/>
    </row>
    <row r="1313" spans="5:5" x14ac:dyDescent="0.25">
      <c r="E1313" s="113"/>
    </row>
    <row r="1314" spans="5:5" x14ac:dyDescent="0.25">
      <c r="E1314" s="113"/>
    </row>
    <row r="1315" spans="5:5" x14ac:dyDescent="0.25">
      <c r="E1315" s="113"/>
    </row>
    <row r="1316" spans="5:5" x14ac:dyDescent="0.25">
      <c r="E1316" s="113"/>
    </row>
    <row r="1317" spans="5:5" x14ac:dyDescent="0.25">
      <c r="E1317" s="113"/>
    </row>
    <row r="1318" spans="5:5" x14ac:dyDescent="0.25">
      <c r="E1318" s="113"/>
    </row>
    <row r="1319" spans="5:5" x14ac:dyDescent="0.25">
      <c r="E1319" s="113"/>
    </row>
    <row r="1320" spans="5:5" x14ac:dyDescent="0.25">
      <c r="E1320" s="113"/>
    </row>
    <row r="1321" spans="5:5" x14ac:dyDescent="0.25">
      <c r="E1321" s="113"/>
    </row>
    <row r="1322" spans="5:5" x14ac:dyDescent="0.25">
      <c r="E1322" s="113"/>
    </row>
    <row r="1323" spans="5:5" x14ac:dyDescent="0.25">
      <c r="E1323" s="113"/>
    </row>
    <row r="1324" spans="5:5" x14ac:dyDescent="0.25">
      <c r="E1324" s="113"/>
    </row>
    <row r="1325" spans="5:5" x14ac:dyDescent="0.25">
      <c r="E1325" s="113"/>
    </row>
    <row r="1326" spans="5:5" x14ac:dyDescent="0.25">
      <c r="E1326" s="113"/>
    </row>
    <row r="1327" spans="5:5" x14ac:dyDescent="0.25">
      <c r="E1327" s="113"/>
    </row>
    <row r="1328" spans="5:5" x14ac:dyDescent="0.25">
      <c r="E1328" s="113"/>
    </row>
    <row r="1329" spans="5:5" x14ac:dyDescent="0.25">
      <c r="E1329" s="113"/>
    </row>
    <row r="1330" spans="5:5" x14ac:dyDescent="0.25">
      <c r="E1330" s="113"/>
    </row>
    <row r="1331" spans="5:5" x14ac:dyDescent="0.25">
      <c r="E1331" s="113"/>
    </row>
    <row r="1332" spans="5:5" x14ac:dyDescent="0.25">
      <c r="E1332" s="113"/>
    </row>
    <row r="1333" spans="5:5" x14ac:dyDescent="0.25">
      <c r="E1333" s="113"/>
    </row>
    <row r="1334" spans="5:5" x14ac:dyDescent="0.25">
      <c r="E1334" s="113"/>
    </row>
    <row r="1335" spans="5:5" x14ac:dyDescent="0.25">
      <c r="E1335" s="113"/>
    </row>
    <row r="1336" spans="5:5" x14ac:dyDescent="0.25">
      <c r="E1336" s="113"/>
    </row>
    <row r="1337" spans="5:5" x14ac:dyDescent="0.25">
      <c r="E1337" s="113"/>
    </row>
    <row r="1338" spans="5:5" x14ac:dyDescent="0.25">
      <c r="E1338" s="113"/>
    </row>
    <row r="1339" spans="5:5" x14ac:dyDescent="0.25">
      <c r="E1339" s="113"/>
    </row>
    <row r="1340" spans="5:5" x14ac:dyDescent="0.25">
      <c r="E1340" s="113"/>
    </row>
    <row r="1341" spans="5:5" x14ac:dyDescent="0.25">
      <c r="E1341" s="113"/>
    </row>
    <row r="1342" spans="5:5" x14ac:dyDescent="0.25">
      <c r="E1342" s="113"/>
    </row>
    <row r="1343" spans="5:5" x14ac:dyDescent="0.25">
      <c r="E1343" s="113"/>
    </row>
    <row r="1344" spans="5:5" x14ac:dyDescent="0.25">
      <c r="E1344" s="113"/>
    </row>
    <row r="1345" spans="5:5" x14ac:dyDescent="0.25">
      <c r="E1345" s="113"/>
    </row>
    <row r="1346" spans="5:5" x14ac:dyDescent="0.25">
      <c r="E1346" s="113"/>
    </row>
    <row r="1347" spans="5:5" x14ac:dyDescent="0.25">
      <c r="E1347" s="113"/>
    </row>
    <row r="1348" spans="5:5" x14ac:dyDescent="0.25">
      <c r="E1348" s="113"/>
    </row>
    <row r="1349" spans="5:5" x14ac:dyDescent="0.25">
      <c r="E1349" s="113"/>
    </row>
    <row r="1350" spans="5:5" x14ac:dyDescent="0.25">
      <c r="E1350" s="113"/>
    </row>
    <row r="1351" spans="5:5" x14ac:dyDescent="0.25">
      <c r="E1351" s="113"/>
    </row>
    <row r="1352" spans="5:5" x14ac:dyDescent="0.25">
      <c r="E1352" s="113"/>
    </row>
    <row r="1353" spans="5:5" x14ac:dyDescent="0.25">
      <c r="E1353" s="113"/>
    </row>
    <row r="1354" spans="5:5" x14ac:dyDescent="0.25">
      <c r="E1354" s="113"/>
    </row>
    <row r="1355" spans="5:5" x14ac:dyDescent="0.25">
      <c r="E1355" s="113"/>
    </row>
    <row r="1356" spans="5:5" x14ac:dyDescent="0.25">
      <c r="E1356" s="113"/>
    </row>
    <row r="1357" spans="5:5" x14ac:dyDescent="0.25">
      <c r="E1357" s="113"/>
    </row>
    <row r="1358" spans="5:5" x14ac:dyDescent="0.25">
      <c r="E1358" s="113"/>
    </row>
    <row r="1359" spans="5:5" x14ac:dyDescent="0.25">
      <c r="E1359" s="113"/>
    </row>
    <row r="1360" spans="5:5" x14ac:dyDescent="0.25">
      <c r="E1360" s="113"/>
    </row>
    <row r="1361" spans="5:5" x14ac:dyDescent="0.25">
      <c r="E1361" s="113"/>
    </row>
    <row r="1362" spans="5:5" x14ac:dyDescent="0.25">
      <c r="E1362" s="113"/>
    </row>
    <row r="1363" spans="5:5" x14ac:dyDescent="0.25">
      <c r="E1363" s="113"/>
    </row>
    <row r="1364" spans="5:5" x14ac:dyDescent="0.25">
      <c r="E1364" s="113"/>
    </row>
    <row r="1365" spans="5:5" x14ac:dyDescent="0.25">
      <c r="E1365" s="113"/>
    </row>
    <row r="1366" spans="5:5" x14ac:dyDescent="0.25">
      <c r="E1366" s="113"/>
    </row>
    <row r="1367" spans="5:5" x14ac:dyDescent="0.25">
      <c r="E1367" s="113"/>
    </row>
    <row r="1368" spans="5:5" x14ac:dyDescent="0.25">
      <c r="E1368" s="113"/>
    </row>
    <row r="1369" spans="5:5" x14ac:dyDescent="0.25">
      <c r="E1369" s="113"/>
    </row>
    <row r="1370" spans="5:5" x14ac:dyDescent="0.25">
      <c r="E1370" s="113"/>
    </row>
    <row r="1371" spans="5:5" x14ac:dyDescent="0.25">
      <c r="E1371" s="113"/>
    </row>
    <row r="1372" spans="5:5" x14ac:dyDescent="0.25">
      <c r="E1372" s="113"/>
    </row>
    <row r="1373" spans="5:5" x14ac:dyDescent="0.25">
      <c r="E1373" s="113"/>
    </row>
    <row r="1374" spans="5:5" x14ac:dyDescent="0.25">
      <c r="E1374" s="113"/>
    </row>
    <row r="1375" spans="5:5" x14ac:dyDescent="0.25">
      <c r="E1375" s="113"/>
    </row>
    <row r="1376" spans="5:5" x14ac:dyDescent="0.25">
      <c r="E1376" s="113"/>
    </row>
    <row r="1377" spans="5:5" x14ac:dyDescent="0.25">
      <c r="E1377" s="113"/>
    </row>
    <row r="1378" spans="5:5" x14ac:dyDescent="0.25">
      <c r="E1378" s="113"/>
    </row>
    <row r="1379" spans="5:5" x14ac:dyDescent="0.25">
      <c r="E1379" s="113"/>
    </row>
    <row r="1380" spans="5:5" x14ac:dyDescent="0.25">
      <c r="E1380" s="113"/>
    </row>
    <row r="1381" spans="5:5" x14ac:dyDescent="0.25">
      <c r="E1381" s="113"/>
    </row>
    <row r="1382" spans="5:5" x14ac:dyDescent="0.25">
      <c r="E1382" s="113"/>
    </row>
    <row r="1383" spans="5:5" x14ac:dyDescent="0.25">
      <c r="E1383" s="113"/>
    </row>
    <row r="1384" spans="5:5" x14ac:dyDescent="0.25">
      <c r="E1384" s="113"/>
    </row>
    <row r="1385" spans="5:5" x14ac:dyDescent="0.25">
      <c r="E1385" s="113"/>
    </row>
    <row r="1386" spans="5:5" x14ac:dyDescent="0.25">
      <c r="E1386" s="113"/>
    </row>
    <row r="1387" spans="5:5" x14ac:dyDescent="0.25">
      <c r="E1387" s="113"/>
    </row>
    <row r="1388" spans="5:5" x14ac:dyDescent="0.25">
      <c r="E1388" s="113"/>
    </row>
    <row r="1389" spans="5:5" x14ac:dyDescent="0.25">
      <c r="E1389" s="113"/>
    </row>
    <row r="1390" spans="5:5" x14ac:dyDescent="0.25">
      <c r="E1390" s="113"/>
    </row>
    <row r="1391" spans="5:5" x14ac:dyDescent="0.25">
      <c r="E1391" s="113"/>
    </row>
    <row r="1392" spans="5:5" x14ac:dyDescent="0.25">
      <c r="E1392" s="113"/>
    </row>
    <row r="1393" spans="5:5" x14ac:dyDescent="0.25">
      <c r="E1393" s="113"/>
    </row>
    <row r="1394" spans="5:5" x14ac:dyDescent="0.25">
      <c r="E1394" s="113"/>
    </row>
    <row r="1395" spans="5:5" x14ac:dyDescent="0.25">
      <c r="E1395" s="113"/>
    </row>
    <row r="1396" spans="5:5" x14ac:dyDescent="0.25">
      <c r="E1396" s="113"/>
    </row>
    <row r="1397" spans="5:5" x14ac:dyDescent="0.25">
      <c r="E1397" s="113"/>
    </row>
    <row r="1398" spans="5:5" x14ac:dyDescent="0.25">
      <c r="E1398" s="113"/>
    </row>
    <row r="1399" spans="5:5" x14ac:dyDescent="0.25">
      <c r="E1399" s="113"/>
    </row>
    <row r="1400" spans="5:5" x14ac:dyDescent="0.25">
      <c r="E1400" s="113"/>
    </row>
    <row r="1401" spans="5:5" x14ac:dyDescent="0.25">
      <c r="E1401" s="113"/>
    </row>
    <row r="1402" spans="5:5" x14ac:dyDescent="0.25">
      <c r="E1402" s="113"/>
    </row>
    <row r="1403" spans="5:5" x14ac:dyDescent="0.25">
      <c r="E1403" s="113"/>
    </row>
    <row r="1404" spans="5:5" x14ac:dyDescent="0.25">
      <c r="E1404" s="113"/>
    </row>
    <row r="1405" spans="5:5" x14ac:dyDescent="0.25">
      <c r="E1405" s="113"/>
    </row>
    <row r="1406" spans="5:5" x14ac:dyDescent="0.25">
      <c r="E1406" s="113"/>
    </row>
    <row r="1407" spans="5:5" x14ac:dyDescent="0.25">
      <c r="E1407" s="113"/>
    </row>
    <row r="1408" spans="5:5" x14ac:dyDescent="0.25">
      <c r="E1408" s="113"/>
    </row>
    <row r="1409" spans="5:5" x14ac:dyDescent="0.25">
      <c r="E1409" s="113"/>
    </row>
    <row r="1410" spans="5:5" x14ac:dyDescent="0.25">
      <c r="E1410" s="113"/>
    </row>
    <row r="1411" spans="5:5" x14ac:dyDescent="0.25">
      <c r="E1411" s="113"/>
    </row>
    <row r="1412" spans="5:5" x14ac:dyDescent="0.25">
      <c r="E1412" s="113"/>
    </row>
    <row r="1413" spans="5:5" x14ac:dyDescent="0.25">
      <c r="E1413" s="113"/>
    </row>
    <row r="1414" spans="5:5" x14ac:dyDescent="0.25">
      <c r="E1414" s="113"/>
    </row>
    <row r="1415" spans="5:5" x14ac:dyDescent="0.25">
      <c r="E1415" s="113"/>
    </row>
    <row r="1416" spans="5:5" x14ac:dyDescent="0.25">
      <c r="E1416" s="113"/>
    </row>
    <row r="1417" spans="5:5" x14ac:dyDescent="0.25">
      <c r="E1417" s="113"/>
    </row>
    <row r="1418" spans="5:5" x14ac:dyDescent="0.25">
      <c r="E1418" s="113"/>
    </row>
    <row r="1419" spans="5:5" x14ac:dyDescent="0.25">
      <c r="E1419" s="113"/>
    </row>
    <row r="1420" spans="5:5" x14ac:dyDescent="0.25">
      <c r="E1420" s="113"/>
    </row>
    <row r="1421" spans="5:5" x14ac:dyDescent="0.25">
      <c r="E1421" s="113"/>
    </row>
    <row r="1422" spans="5:5" x14ac:dyDescent="0.25">
      <c r="E1422" s="113"/>
    </row>
    <row r="1423" spans="5:5" x14ac:dyDescent="0.25">
      <c r="E1423" s="113"/>
    </row>
    <row r="1424" spans="5:5" x14ac:dyDescent="0.25">
      <c r="E1424" s="113"/>
    </row>
    <row r="1425" spans="5:5" x14ac:dyDescent="0.25">
      <c r="E1425" s="113"/>
    </row>
    <row r="1426" spans="5:5" x14ac:dyDescent="0.25">
      <c r="E1426" s="113"/>
    </row>
    <row r="1427" spans="5:5" x14ac:dyDescent="0.25">
      <c r="E1427" s="113"/>
    </row>
    <row r="1428" spans="5:5" x14ac:dyDescent="0.25">
      <c r="E1428" s="113"/>
    </row>
    <row r="1429" spans="5:5" x14ac:dyDescent="0.25">
      <c r="E1429" s="113"/>
    </row>
    <row r="1430" spans="5:5" x14ac:dyDescent="0.25">
      <c r="E1430" s="113"/>
    </row>
    <row r="1431" spans="5:5" x14ac:dyDescent="0.25">
      <c r="E1431" s="113"/>
    </row>
    <row r="1432" spans="5:5" x14ac:dyDescent="0.25">
      <c r="E1432" s="113"/>
    </row>
    <row r="1433" spans="5:5" x14ac:dyDescent="0.25">
      <c r="E1433" s="113"/>
    </row>
    <row r="1434" spans="5:5" x14ac:dyDescent="0.25">
      <c r="E1434" s="113"/>
    </row>
    <row r="1435" spans="5:5" x14ac:dyDescent="0.25">
      <c r="E1435" s="113"/>
    </row>
    <row r="1436" spans="5:5" x14ac:dyDescent="0.25">
      <c r="E1436" s="113"/>
    </row>
    <row r="1437" spans="5:5" x14ac:dyDescent="0.25">
      <c r="E1437" s="113"/>
    </row>
    <row r="1438" spans="5:5" x14ac:dyDescent="0.25">
      <c r="E1438" s="113"/>
    </row>
    <row r="1439" spans="5:5" x14ac:dyDescent="0.25">
      <c r="E1439" s="113"/>
    </row>
    <row r="1440" spans="5:5" x14ac:dyDescent="0.25">
      <c r="E1440" s="113"/>
    </row>
    <row r="1441" spans="5:5" x14ac:dyDescent="0.25">
      <c r="E1441" s="113"/>
    </row>
    <row r="1442" spans="5:5" x14ac:dyDescent="0.25">
      <c r="E1442" s="113"/>
    </row>
    <row r="1443" spans="5:5" x14ac:dyDescent="0.25">
      <c r="E1443" s="113"/>
    </row>
    <row r="1444" spans="5:5" x14ac:dyDescent="0.25">
      <c r="E1444" s="113"/>
    </row>
    <row r="1445" spans="5:5" x14ac:dyDescent="0.25">
      <c r="E1445" s="113"/>
    </row>
    <row r="1446" spans="5:5" x14ac:dyDescent="0.25">
      <c r="E1446" s="113"/>
    </row>
    <row r="1447" spans="5:5" x14ac:dyDescent="0.25">
      <c r="E1447" s="113"/>
    </row>
    <row r="1448" spans="5:5" x14ac:dyDescent="0.25">
      <c r="E1448" s="113"/>
    </row>
    <row r="1449" spans="5:5" x14ac:dyDescent="0.25">
      <c r="E1449" s="113"/>
    </row>
    <row r="1450" spans="5:5" x14ac:dyDescent="0.25">
      <c r="E1450" s="113"/>
    </row>
    <row r="1451" spans="5:5" x14ac:dyDescent="0.25">
      <c r="E1451" s="113"/>
    </row>
    <row r="1452" spans="5:5" x14ac:dyDescent="0.25">
      <c r="E1452" s="113"/>
    </row>
    <row r="1453" spans="5:5" x14ac:dyDescent="0.25">
      <c r="E1453" s="113"/>
    </row>
    <row r="1454" spans="5:5" x14ac:dyDescent="0.25">
      <c r="E1454" s="113"/>
    </row>
    <row r="1455" spans="5:5" x14ac:dyDescent="0.25">
      <c r="E1455" s="113"/>
    </row>
    <row r="1456" spans="5:5" x14ac:dyDescent="0.25">
      <c r="E1456" s="113"/>
    </row>
    <row r="1457" spans="5:5" x14ac:dyDescent="0.25">
      <c r="E1457" s="113"/>
    </row>
    <row r="1458" spans="5:5" x14ac:dyDescent="0.25">
      <c r="E1458" s="113"/>
    </row>
    <row r="1459" spans="5:5" x14ac:dyDescent="0.25">
      <c r="E1459" s="113"/>
    </row>
    <row r="1460" spans="5:5" x14ac:dyDescent="0.25">
      <c r="E1460" s="113"/>
    </row>
    <row r="1461" spans="5:5" x14ac:dyDescent="0.25">
      <c r="E1461" s="113"/>
    </row>
    <row r="1462" spans="5:5" x14ac:dyDescent="0.25">
      <c r="E1462" s="113"/>
    </row>
    <row r="1463" spans="5:5" x14ac:dyDescent="0.25">
      <c r="E1463" s="113"/>
    </row>
    <row r="1464" spans="5:5" x14ac:dyDescent="0.25">
      <c r="E1464" s="113"/>
    </row>
    <row r="1465" spans="5:5" x14ac:dyDescent="0.25">
      <c r="E1465" s="113"/>
    </row>
    <row r="1466" spans="5:5" x14ac:dyDescent="0.25">
      <c r="E1466" s="113"/>
    </row>
    <row r="1467" spans="5:5" x14ac:dyDescent="0.25">
      <c r="E1467" s="113"/>
    </row>
    <row r="1468" spans="5:5" x14ac:dyDescent="0.25">
      <c r="E1468" s="113"/>
    </row>
    <row r="1469" spans="5:5" x14ac:dyDescent="0.25">
      <c r="E1469" s="113"/>
    </row>
    <row r="1470" spans="5:5" x14ac:dyDescent="0.25">
      <c r="E1470" s="113"/>
    </row>
    <row r="1471" spans="5:5" x14ac:dyDescent="0.25">
      <c r="E1471" s="113"/>
    </row>
    <row r="1472" spans="5:5" x14ac:dyDescent="0.25">
      <c r="E1472" s="113"/>
    </row>
    <row r="1473" spans="5:5" x14ac:dyDescent="0.25">
      <c r="E1473" s="113"/>
    </row>
    <row r="1474" spans="5:5" x14ac:dyDescent="0.25">
      <c r="E1474" s="113"/>
    </row>
    <row r="1475" spans="5:5" x14ac:dyDescent="0.25">
      <c r="E1475" s="113"/>
    </row>
    <row r="1476" spans="5:5" x14ac:dyDescent="0.25">
      <c r="E1476" s="113"/>
    </row>
    <row r="1477" spans="5:5" x14ac:dyDescent="0.25">
      <c r="E1477" s="113"/>
    </row>
    <row r="1478" spans="5:5" x14ac:dyDescent="0.25">
      <c r="E1478" s="113"/>
    </row>
    <row r="1479" spans="5:5" x14ac:dyDescent="0.25">
      <c r="E1479" s="113"/>
    </row>
    <row r="1480" spans="5:5" x14ac:dyDescent="0.25">
      <c r="E1480" s="113"/>
    </row>
    <row r="1481" spans="5:5" x14ac:dyDescent="0.25">
      <c r="E1481" s="113"/>
    </row>
    <row r="1482" spans="5:5" x14ac:dyDescent="0.25">
      <c r="E1482" s="113"/>
    </row>
    <row r="1483" spans="5:5" x14ac:dyDescent="0.25">
      <c r="E1483" s="113"/>
    </row>
    <row r="1484" spans="5:5" x14ac:dyDescent="0.25">
      <c r="E1484" s="113"/>
    </row>
    <row r="1485" spans="5:5" x14ac:dyDescent="0.25">
      <c r="E1485" s="113"/>
    </row>
    <row r="1486" spans="5:5" x14ac:dyDescent="0.25">
      <c r="E1486" s="113"/>
    </row>
    <row r="1487" spans="5:5" x14ac:dyDescent="0.25">
      <c r="E1487" s="113"/>
    </row>
    <row r="1488" spans="5:5" x14ac:dyDescent="0.25">
      <c r="E1488" s="113"/>
    </row>
    <row r="1489" spans="5:5" x14ac:dyDescent="0.25">
      <c r="E1489" s="113"/>
    </row>
    <row r="1490" spans="5:5" x14ac:dyDescent="0.25">
      <c r="E1490" s="113"/>
    </row>
    <row r="1491" spans="5:5" x14ac:dyDescent="0.25">
      <c r="E1491" s="113"/>
    </row>
    <row r="1492" spans="5:5" x14ac:dyDescent="0.25">
      <c r="E1492" s="113"/>
    </row>
    <row r="1493" spans="5:5" x14ac:dyDescent="0.25">
      <c r="E1493" s="113"/>
    </row>
    <row r="1494" spans="5:5" x14ac:dyDescent="0.25">
      <c r="E1494" s="113"/>
    </row>
    <row r="1495" spans="5:5" x14ac:dyDescent="0.25">
      <c r="E1495" s="113"/>
    </row>
    <row r="1496" spans="5:5" x14ac:dyDescent="0.25">
      <c r="E1496" s="113"/>
    </row>
    <row r="1497" spans="5:5" x14ac:dyDescent="0.25">
      <c r="E1497" s="113"/>
    </row>
    <row r="1498" spans="5:5" x14ac:dyDescent="0.25">
      <c r="E1498" s="113"/>
    </row>
    <row r="1499" spans="5:5" x14ac:dyDescent="0.25">
      <c r="E1499" s="113"/>
    </row>
    <row r="1500" spans="5:5" x14ac:dyDescent="0.25">
      <c r="E1500" s="113"/>
    </row>
    <row r="1501" spans="5:5" x14ac:dyDescent="0.25">
      <c r="E1501" s="113"/>
    </row>
    <row r="1502" spans="5:5" x14ac:dyDescent="0.25">
      <c r="E1502" s="113"/>
    </row>
    <row r="1503" spans="5:5" x14ac:dyDescent="0.25">
      <c r="E1503" s="113"/>
    </row>
    <row r="1504" spans="5:5" x14ac:dyDescent="0.25">
      <c r="E1504" s="113"/>
    </row>
    <row r="1505" spans="5:5" x14ac:dyDescent="0.25">
      <c r="E1505" s="113"/>
    </row>
    <row r="1506" spans="5:5" x14ac:dyDescent="0.25">
      <c r="E1506" s="113"/>
    </row>
    <row r="1507" spans="5:5" x14ac:dyDescent="0.25">
      <c r="E1507" s="113"/>
    </row>
    <row r="1508" spans="5:5" x14ac:dyDescent="0.25">
      <c r="E1508" s="113"/>
    </row>
    <row r="1509" spans="5:5" x14ac:dyDescent="0.25">
      <c r="E1509" s="113"/>
    </row>
    <row r="1510" spans="5:5" x14ac:dyDescent="0.25">
      <c r="E1510" s="113"/>
    </row>
    <row r="1511" spans="5:5" x14ac:dyDescent="0.25">
      <c r="E1511" s="113"/>
    </row>
    <row r="1512" spans="5:5" x14ac:dyDescent="0.25">
      <c r="E1512" s="113"/>
    </row>
    <row r="1513" spans="5:5" x14ac:dyDescent="0.25">
      <c r="E1513" s="113"/>
    </row>
    <row r="1514" spans="5:5" x14ac:dyDescent="0.25">
      <c r="E1514" s="113"/>
    </row>
    <row r="1515" spans="5:5" x14ac:dyDescent="0.25">
      <c r="E1515" s="113"/>
    </row>
    <row r="1516" spans="5:5" x14ac:dyDescent="0.25">
      <c r="E1516" s="113"/>
    </row>
    <row r="1517" spans="5:5" x14ac:dyDescent="0.25">
      <c r="E1517" s="113"/>
    </row>
    <row r="1518" spans="5:5" x14ac:dyDescent="0.25">
      <c r="E1518" s="113"/>
    </row>
    <row r="1519" spans="5:5" x14ac:dyDescent="0.25">
      <c r="E1519" s="113"/>
    </row>
    <row r="1520" spans="5:5" x14ac:dyDescent="0.25">
      <c r="E1520" s="113"/>
    </row>
    <row r="1521" spans="5:5" x14ac:dyDescent="0.25">
      <c r="E1521" s="113"/>
    </row>
    <row r="1522" spans="5:5" x14ac:dyDescent="0.25">
      <c r="E1522" s="113"/>
    </row>
    <row r="1523" spans="5:5" x14ac:dyDescent="0.25">
      <c r="E1523" s="113"/>
    </row>
    <row r="1524" spans="5:5" x14ac:dyDescent="0.25">
      <c r="E1524" s="113"/>
    </row>
    <row r="1525" spans="5:5" x14ac:dyDescent="0.25">
      <c r="E1525" s="113"/>
    </row>
    <row r="1526" spans="5:5" x14ac:dyDescent="0.25">
      <c r="E1526" s="113"/>
    </row>
    <row r="1527" spans="5:5" x14ac:dyDescent="0.25">
      <c r="E1527" s="113"/>
    </row>
    <row r="1528" spans="5:5" x14ac:dyDescent="0.25">
      <c r="E1528" s="113"/>
    </row>
    <row r="1529" spans="5:5" x14ac:dyDescent="0.25">
      <c r="E1529" s="113"/>
    </row>
    <row r="1530" spans="5:5" x14ac:dyDescent="0.25">
      <c r="E1530" s="113"/>
    </row>
    <row r="1531" spans="5:5" x14ac:dyDescent="0.25">
      <c r="E1531" s="113"/>
    </row>
    <row r="1532" spans="5:5" x14ac:dyDescent="0.25">
      <c r="E1532" s="113"/>
    </row>
    <row r="1533" spans="5:5" x14ac:dyDescent="0.25">
      <c r="E1533" s="113"/>
    </row>
    <row r="1534" spans="5:5" x14ac:dyDescent="0.25">
      <c r="E1534" s="113"/>
    </row>
    <row r="1535" spans="5:5" x14ac:dyDescent="0.25">
      <c r="E1535" s="113"/>
    </row>
    <row r="1536" spans="5:5" x14ac:dyDescent="0.25">
      <c r="E1536" s="113"/>
    </row>
    <row r="1537" spans="5:5" x14ac:dyDescent="0.25">
      <c r="E1537" s="113"/>
    </row>
    <row r="1538" spans="5:5" x14ac:dyDescent="0.25">
      <c r="E1538" s="113"/>
    </row>
    <row r="1539" spans="5:5" x14ac:dyDescent="0.25">
      <c r="E1539" s="113"/>
    </row>
    <row r="1540" spans="5:5" x14ac:dyDescent="0.25">
      <c r="E1540" s="113"/>
    </row>
    <row r="1541" spans="5:5" x14ac:dyDescent="0.25">
      <c r="E1541" s="113"/>
    </row>
    <row r="1542" spans="5:5" x14ac:dyDescent="0.25">
      <c r="E1542" s="113"/>
    </row>
    <row r="1543" spans="5:5" x14ac:dyDescent="0.25">
      <c r="E1543" s="113"/>
    </row>
    <row r="1544" spans="5:5" x14ac:dyDescent="0.25">
      <c r="E1544" s="113"/>
    </row>
    <row r="1545" spans="5:5" x14ac:dyDescent="0.25">
      <c r="E1545" s="113"/>
    </row>
    <row r="1546" spans="5:5" x14ac:dyDescent="0.25">
      <c r="E1546" s="113"/>
    </row>
    <row r="1547" spans="5:5" x14ac:dyDescent="0.25">
      <c r="E1547" s="113"/>
    </row>
    <row r="1548" spans="5:5" x14ac:dyDescent="0.25">
      <c r="E1548" s="113"/>
    </row>
    <row r="1549" spans="5:5" x14ac:dyDescent="0.25">
      <c r="E1549" s="113"/>
    </row>
    <row r="1550" spans="5:5" x14ac:dyDescent="0.25">
      <c r="E1550" s="113"/>
    </row>
    <row r="1551" spans="5:5" x14ac:dyDescent="0.25">
      <c r="E1551" s="113"/>
    </row>
    <row r="1552" spans="5:5" x14ac:dyDescent="0.25">
      <c r="E1552" s="113"/>
    </row>
    <row r="1553" spans="5:5" x14ac:dyDescent="0.25">
      <c r="E1553" s="113"/>
    </row>
    <row r="1554" spans="5:5" x14ac:dyDescent="0.25">
      <c r="E1554" s="113"/>
    </row>
    <row r="1555" spans="5:5" x14ac:dyDescent="0.25">
      <c r="E1555" s="113"/>
    </row>
    <row r="1556" spans="5:5" x14ac:dyDescent="0.25">
      <c r="E1556" s="113"/>
    </row>
    <row r="1557" spans="5:5" x14ac:dyDescent="0.25">
      <c r="E1557" s="113"/>
    </row>
    <row r="1558" spans="5:5" x14ac:dyDescent="0.25">
      <c r="E1558" s="113"/>
    </row>
    <row r="1559" spans="5:5" x14ac:dyDescent="0.25">
      <c r="E1559" s="113"/>
    </row>
    <row r="1560" spans="5:5" x14ac:dyDescent="0.25">
      <c r="E1560" s="113"/>
    </row>
    <row r="1561" spans="5:5" x14ac:dyDescent="0.25">
      <c r="E1561" s="113"/>
    </row>
    <row r="1562" spans="5:5" x14ac:dyDescent="0.25">
      <c r="E1562" s="113"/>
    </row>
    <row r="1563" spans="5:5" x14ac:dyDescent="0.25">
      <c r="E1563" s="113"/>
    </row>
    <row r="1564" spans="5:5" x14ac:dyDescent="0.25">
      <c r="E1564" s="113"/>
    </row>
    <row r="1565" spans="5:5" x14ac:dyDescent="0.25">
      <c r="E1565" s="113"/>
    </row>
    <row r="1566" spans="5:5" x14ac:dyDescent="0.25">
      <c r="E1566" s="113"/>
    </row>
    <row r="1567" spans="5:5" x14ac:dyDescent="0.25">
      <c r="E1567" s="113"/>
    </row>
    <row r="1568" spans="5:5" x14ac:dyDescent="0.25">
      <c r="E1568" s="113"/>
    </row>
    <row r="1569" spans="5:5" x14ac:dyDescent="0.25">
      <c r="E1569" s="113"/>
    </row>
    <row r="1570" spans="5:5" x14ac:dyDescent="0.25">
      <c r="E1570" s="113"/>
    </row>
    <row r="1571" spans="5:5" x14ac:dyDescent="0.25">
      <c r="E1571" s="113"/>
    </row>
    <row r="1572" spans="5:5" x14ac:dyDescent="0.25">
      <c r="E1572" s="113"/>
    </row>
    <row r="1573" spans="5:5" x14ac:dyDescent="0.25">
      <c r="E1573" s="113"/>
    </row>
    <row r="1574" spans="5:5" x14ac:dyDescent="0.25">
      <c r="E1574" s="113"/>
    </row>
    <row r="1575" spans="5:5" x14ac:dyDescent="0.25">
      <c r="E1575" s="113"/>
    </row>
    <row r="1576" spans="5:5" x14ac:dyDescent="0.25">
      <c r="E1576" s="113"/>
    </row>
    <row r="1577" spans="5:5" x14ac:dyDescent="0.25">
      <c r="E1577" s="113"/>
    </row>
    <row r="1578" spans="5:5" x14ac:dyDescent="0.25">
      <c r="E1578" s="113"/>
    </row>
    <row r="1579" spans="5:5" x14ac:dyDescent="0.25">
      <c r="E1579" s="113"/>
    </row>
    <row r="1580" spans="5:5" x14ac:dyDescent="0.25">
      <c r="E1580" s="113"/>
    </row>
    <row r="1581" spans="5:5" x14ac:dyDescent="0.25">
      <c r="E1581" s="113"/>
    </row>
    <row r="1582" spans="5:5" x14ac:dyDescent="0.25">
      <c r="E1582" s="113"/>
    </row>
    <row r="1583" spans="5:5" x14ac:dyDescent="0.25">
      <c r="E1583" s="113"/>
    </row>
    <row r="1584" spans="5:5" x14ac:dyDescent="0.25">
      <c r="E1584" s="113"/>
    </row>
    <row r="1585" spans="5:5" x14ac:dyDescent="0.25">
      <c r="E1585" s="113"/>
    </row>
    <row r="1586" spans="5:5" x14ac:dyDescent="0.25">
      <c r="E1586" s="113"/>
    </row>
    <row r="1587" spans="5:5" x14ac:dyDescent="0.25">
      <c r="E1587" s="113"/>
    </row>
    <row r="1588" spans="5:5" x14ac:dyDescent="0.25">
      <c r="E1588" s="113"/>
    </row>
    <row r="1589" spans="5:5" x14ac:dyDescent="0.25">
      <c r="E1589" s="113"/>
    </row>
    <row r="1590" spans="5:5" x14ac:dyDescent="0.25">
      <c r="E1590" s="113"/>
    </row>
    <row r="1591" spans="5:5" x14ac:dyDescent="0.25">
      <c r="E1591" s="113"/>
    </row>
    <row r="1592" spans="5:5" x14ac:dyDescent="0.25">
      <c r="E1592" s="113"/>
    </row>
    <row r="1593" spans="5:5" x14ac:dyDescent="0.25">
      <c r="E1593" s="113"/>
    </row>
    <row r="1594" spans="5:5" x14ac:dyDescent="0.25">
      <c r="E1594" s="113"/>
    </row>
    <row r="1595" spans="5:5" x14ac:dyDescent="0.25">
      <c r="E1595" s="113"/>
    </row>
    <row r="1596" spans="5:5" x14ac:dyDescent="0.25">
      <c r="E1596" s="113"/>
    </row>
    <row r="1597" spans="5:5" x14ac:dyDescent="0.25">
      <c r="E1597" s="113"/>
    </row>
    <row r="1598" spans="5:5" x14ac:dyDescent="0.25">
      <c r="E1598" s="113"/>
    </row>
    <row r="1599" spans="5:5" x14ac:dyDescent="0.25">
      <c r="E1599" s="113"/>
    </row>
    <row r="1600" spans="5:5" x14ac:dyDescent="0.25">
      <c r="E1600" s="113"/>
    </row>
    <row r="1601" spans="5:5" x14ac:dyDescent="0.25">
      <c r="E1601" s="113"/>
    </row>
    <row r="1602" spans="5:5" x14ac:dyDescent="0.25">
      <c r="E1602" s="113"/>
    </row>
    <row r="1603" spans="5:5" x14ac:dyDescent="0.25">
      <c r="E1603" s="113"/>
    </row>
    <row r="1604" spans="5:5" x14ac:dyDescent="0.25">
      <c r="E1604" s="113"/>
    </row>
    <row r="1605" spans="5:5" x14ac:dyDescent="0.25">
      <c r="E1605" s="113"/>
    </row>
    <row r="1606" spans="5:5" x14ac:dyDescent="0.25">
      <c r="E1606" s="113"/>
    </row>
    <row r="1607" spans="5:5" x14ac:dyDescent="0.25">
      <c r="E1607" s="113"/>
    </row>
    <row r="1608" spans="5:5" x14ac:dyDescent="0.25">
      <c r="E1608" s="113"/>
    </row>
    <row r="1609" spans="5:5" x14ac:dyDescent="0.25">
      <c r="E1609" s="113"/>
    </row>
    <row r="1610" spans="5:5" x14ac:dyDescent="0.25">
      <c r="E1610" s="113"/>
    </row>
    <row r="1611" spans="5:5" x14ac:dyDescent="0.25">
      <c r="E1611" s="113"/>
    </row>
    <row r="1612" spans="5:5" x14ac:dyDescent="0.25">
      <c r="E1612" s="113"/>
    </row>
    <row r="1613" spans="5:5" x14ac:dyDescent="0.25">
      <c r="E1613" s="113"/>
    </row>
    <row r="1614" spans="5:5" x14ac:dyDescent="0.25">
      <c r="E1614" s="113"/>
    </row>
    <row r="1615" spans="5:5" x14ac:dyDescent="0.25">
      <c r="E1615" s="113"/>
    </row>
    <row r="1616" spans="5:5" x14ac:dyDescent="0.25">
      <c r="E1616" s="113"/>
    </row>
    <row r="1617" spans="5:5" x14ac:dyDescent="0.25">
      <c r="E1617" s="113"/>
    </row>
    <row r="1618" spans="5:5" x14ac:dyDescent="0.25">
      <c r="E1618" s="113"/>
    </row>
    <row r="1619" spans="5:5" x14ac:dyDescent="0.25">
      <c r="E1619" s="113"/>
    </row>
    <row r="1620" spans="5:5" x14ac:dyDescent="0.25">
      <c r="E1620" s="113"/>
    </row>
    <row r="1621" spans="5:5" x14ac:dyDescent="0.25">
      <c r="E1621" s="113"/>
    </row>
    <row r="1622" spans="5:5" x14ac:dyDescent="0.25">
      <c r="E1622" s="113"/>
    </row>
    <row r="1623" spans="5:5" x14ac:dyDescent="0.25">
      <c r="E1623" s="113"/>
    </row>
    <row r="1624" spans="5:5" x14ac:dyDescent="0.25">
      <c r="E1624" s="113"/>
    </row>
    <row r="1625" spans="5:5" x14ac:dyDescent="0.25">
      <c r="E1625" s="113"/>
    </row>
    <row r="1626" spans="5:5" x14ac:dyDescent="0.25">
      <c r="E1626" s="113"/>
    </row>
    <row r="1627" spans="5:5" x14ac:dyDescent="0.25">
      <c r="E1627" s="113"/>
    </row>
    <row r="1628" spans="5:5" x14ac:dyDescent="0.25">
      <c r="E1628" s="113"/>
    </row>
    <row r="1629" spans="5:5" x14ac:dyDescent="0.25">
      <c r="E1629" s="113"/>
    </row>
    <row r="1630" spans="5:5" x14ac:dyDescent="0.25">
      <c r="E1630" s="113"/>
    </row>
    <row r="1631" spans="5:5" x14ac:dyDescent="0.25">
      <c r="E1631" s="113"/>
    </row>
    <row r="1632" spans="5:5" x14ac:dyDescent="0.25">
      <c r="E1632" s="113"/>
    </row>
    <row r="1633" spans="5:5" x14ac:dyDescent="0.25">
      <c r="E1633" s="113"/>
    </row>
    <row r="1634" spans="5:5" x14ac:dyDescent="0.25">
      <c r="E1634" s="113"/>
    </row>
    <row r="1635" spans="5:5" x14ac:dyDescent="0.25">
      <c r="E1635" s="113"/>
    </row>
    <row r="1636" spans="5:5" x14ac:dyDescent="0.25">
      <c r="E1636" s="113"/>
    </row>
    <row r="1637" spans="5:5" x14ac:dyDescent="0.25">
      <c r="E1637" s="113"/>
    </row>
    <row r="1638" spans="5:5" x14ac:dyDescent="0.25">
      <c r="E1638" s="113"/>
    </row>
    <row r="1639" spans="5:5" x14ac:dyDescent="0.25">
      <c r="E1639" s="113"/>
    </row>
    <row r="1640" spans="5:5" x14ac:dyDescent="0.25">
      <c r="E1640" s="113"/>
    </row>
    <row r="1641" spans="5:5" x14ac:dyDescent="0.25">
      <c r="E1641" s="113"/>
    </row>
    <row r="1642" spans="5:5" x14ac:dyDescent="0.25">
      <c r="E1642" s="113"/>
    </row>
    <row r="1643" spans="5:5" x14ac:dyDescent="0.25">
      <c r="E1643" s="113"/>
    </row>
    <row r="1644" spans="5:5" x14ac:dyDescent="0.25">
      <c r="E1644" s="113"/>
    </row>
    <row r="1645" spans="5:5" x14ac:dyDescent="0.25">
      <c r="E1645" s="113"/>
    </row>
    <row r="1646" spans="5:5" x14ac:dyDescent="0.25">
      <c r="E1646" s="113"/>
    </row>
    <row r="1647" spans="5:5" x14ac:dyDescent="0.25">
      <c r="E1647" s="113"/>
    </row>
    <row r="1648" spans="5:5" x14ac:dyDescent="0.25">
      <c r="E1648" s="113"/>
    </row>
    <row r="1649" spans="5:5" x14ac:dyDescent="0.25">
      <c r="E1649" s="113"/>
    </row>
    <row r="1650" spans="5:5" x14ac:dyDescent="0.25">
      <c r="E1650" s="113"/>
    </row>
    <row r="1651" spans="5:5" x14ac:dyDescent="0.25">
      <c r="E1651" s="113"/>
    </row>
    <row r="1652" spans="5:5" x14ac:dyDescent="0.25">
      <c r="E1652" s="113"/>
    </row>
    <row r="1653" spans="5:5" x14ac:dyDescent="0.25">
      <c r="E1653" s="113"/>
    </row>
    <row r="1654" spans="5:5" x14ac:dyDescent="0.25">
      <c r="E1654" s="113"/>
    </row>
    <row r="1655" spans="5:5" x14ac:dyDescent="0.25">
      <c r="E1655" s="113"/>
    </row>
    <row r="1656" spans="5:5" x14ac:dyDescent="0.25">
      <c r="E1656" s="113"/>
    </row>
    <row r="1657" spans="5:5" x14ac:dyDescent="0.25">
      <c r="E1657" s="113"/>
    </row>
    <row r="1658" spans="5:5" x14ac:dyDescent="0.25">
      <c r="E1658" s="113"/>
    </row>
    <row r="1659" spans="5:5" x14ac:dyDescent="0.25">
      <c r="E1659" s="113"/>
    </row>
    <row r="1660" spans="5:5" x14ac:dyDescent="0.25">
      <c r="E1660" s="113"/>
    </row>
    <row r="1661" spans="5:5" x14ac:dyDescent="0.25">
      <c r="E1661" s="113"/>
    </row>
    <row r="1662" spans="5:5" x14ac:dyDescent="0.25">
      <c r="E1662" s="113"/>
    </row>
    <row r="1663" spans="5:5" x14ac:dyDescent="0.25">
      <c r="E1663" s="113"/>
    </row>
    <row r="1664" spans="5:5" x14ac:dyDescent="0.25">
      <c r="E1664" s="113"/>
    </row>
    <row r="1665" spans="5:5" x14ac:dyDescent="0.25">
      <c r="E1665" s="113"/>
    </row>
    <row r="1666" spans="5:5" x14ac:dyDescent="0.25">
      <c r="E1666" s="113"/>
    </row>
    <row r="1667" spans="5:5" x14ac:dyDescent="0.25">
      <c r="E1667" s="113"/>
    </row>
    <row r="1668" spans="5:5" x14ac:dyDescent="0.25">
      <c r="E1668" s="113"/>
    </row>
    <row r="1669" spans="5:5" x14ac:dyDescent="0.25">
      <c r="E1669" s="113"/>
    </row>
    <row r="1670" spans="5:5" x14ac:dyDescent="0.25">
      <c r="E1670" s="113"/>
    </row>
    <row r="1671" spans="5:5" x14ac:dyDescent="0.25">
      <c r="E1671" s="113"/>
    </row>
    <row r="1672" spans="5:5" x14ac:dyDescent="0.25">
      <c r="E1672" s="113"/>
    </row>
    <row r="1673" spans="5:5" x14ac:dyDescent="0.25">
      <c r="E1673" s="113"/>
    </row>
    <row r="1674" spans="5:5" x14ac:dyDescent="0.25">
      <c r="E1674" s="113"/>
    </row>
    <row r="1675" spans="5:5" x14ac:dyDescent="0.25">
      <c r="E1675" s="113"/>
    </row>
    <row r="1676" spans="5:5" x14ac:dyDescent="0.25">
      <c r="E1676" s="113"/>
    </row>
    <row r="1677" spans="5:5" x14ac:dyDescent="0.25">
      <c r="E1677" s="113"/>
    </row>
    <row r="1678" spans="5:5" x14ac:dyDescent="0.25">
      <c r="E1678" s="113"/>
    </row>
    <row r="1679" spans="5:5" x14ac:dyDescent="0.25">
      <c r="E1679" s="113"/>
    </row>
    <row r="1680" spans="5:5" x14ac:dyDescent="0.25">
      <c r="E1680" s="113"/>
    </row>
    <row r="1681" spans="5:5" x14ac:dyDescent="0.25">
      <c r="E1681" s="113"/>
    </row>
    <row r="1682" spans="5:5" x14ac:dyDescent="0.25">
      <c r="E1682" s="113"/>
    </row>
    <row r="1683" spans="5:5" x14ac:dyDescent="0.25">
      <c r="E1683" s="113"/>
    </row>
    <row r="1684" spans="5:5" x14ac:dyDescent="0.25">
      <c r="E1684" s="113"/>
    </row>
    <row r="1685" spans="5:5" x14ac:dyDescent="0.25">
      <c r="E1685" s="113"/>
    </row>
    <row r="1686" spans="5:5" x14ac:dyDescent="0.25">
      <c r="E1686" s="113"/>
    </row>
    <row r="1687" spans="5:5" x14ac:dyDescent="0.25">
      <c r="E1687" s="113"/>
    </row>
    <row r="1688" spans="5:5" x14ac:dyDescent="0.25">
      <c r="E1688" s="113"/>
    </row>
    <row r="1689" spans="5:5" x14ac:dyDescent="0.25">
      <c r="E1689" s="113"/>
    </row>
    <row r="1690" spans="5:5" x14ac:dyDescent="0.25">
      <c r="E1690" s="113"/>
    </row>
    <row r="1691" spans="5:5" x14ac:dyDescent="0.25">
      <c r="E1691" s="113"/>
    </row>
    <row r="1692" spans="5:5" x14ac:dyDescent="0.25">
      <c r="E1692" s="113"/>
    </row>
    <row r="1693" spans="5:5" x14ac:dyDescent="0.25">
      <c r="E1693" s="113"/>
    </row>
    <row r="1694" spans="5:5" x14ac:dyDescent="0.25">
      <c r="E1694" s="113"/>
    </row>
    <row r="1695" spans="5:5" x14ac:dyDescent="0.25">
      <c r="E1695" s="113"/>
    </row>
    <row r="1696" spans="5:5" x14ac:dyDescent="0.25">
      <c r="E1696" s="113"/>
    </row>
    <row r="1697" spans="5:5" x14ac:dyDescent="0.25">
      <c r="E1697" s="113"/>
    </row>
    <row r="1698" spans="5:5" x14ac:dyDescent="0.25">
      <c r="E1698" s="113"/>
    </row>
    <row r="1699" spans="5:5" x14ac:dyDescent="0.25">
      <c r="E1699" s="113"/>
    </row>
    <row r="1700" spans="5:5" x14ac:dyDescent="0.25">
      <c r="E1700" s="113"/>
    </row>
    <row r="1701" spans="5:5" x14ac:dyDescent="0.25">
      <c r="E1701" s="113"/>
    </row>
    <row r="1702" spans="5:5" x14ac:dyDescent="0.25">
      <c r="E1702" s="113"/>
    </row>
    <row r="1703" spans="5:5" x14ac:dyDescent="0.25">
      <c r="E1703" s="113"/>
    </row>
    <row r="1704" spans="5:5" x14ac:dyDescent="0.25">
      <c r="E1704" s="113"/>
    </row>
    <row r="1705" spans="5:5" x14ac:dyDescent="0.25">
      <c r="E1705" s="113"/>
    </row>
    <row r="1706" spans="5:5" x14ac:dyDescent="0.25">
      <c r="E1706" s="113"/>
    </row>
    <row r="1707" spans="5:5" x14ac:dyDescent="0.25">
      <c r="E1707" s="113"/>
    </row>
    <row r="1708" spans="5:5" x14ac:dyDescent="0.25">
      <c r="E1708" s="113"/>
    </row>
    <row r="1709" spans="5:5" x14ac:dyDescent="0.25">
      <c r="E1709" s="113"/>
    </row>
    <row r="1710" spans="5:5" x14ac:dyDescent="0.25">
      <c r="E1710" s="113"/>
    </row>
    <row r="1711" spans="5:5" x14ac:dyDescent="0.25">
      <c r="E1711" s="113"/>
    </row>
    <row r="1712" spans="5:5" x14ac:dyDescent="0.25">
      <c r="E1712" s="113"/>
    </row>
    <row r="1713" spans="5:5" x14ac:dyDescent="0.25">
      <c r="E1713" s="113"/>
    </row>
    <row r="1714" spans="5:5" x14ac:dyDescent="0.25">
      <c r="E1714" s="113"/>
    </row>
    <row r="1715" spans="5:5" x14ac:dyDescent="0.25">
      <c r="E1715" s="113"/>
    </row>
    <row r="1716" spans="5:5" x14ac:dyDescent="0.25">
      <c r="E1716" s="113"/>
    </row>
    <row r="1717" spans="5:5" x14ac:dyDescent="0.25">
      <c r="E1717" s="113"/>
    </row>
    <row r="1718" spans="5:5" x14ac:dyDescent="0.25">
      <c r="E1718" s="113"/>
    </row>
    <row r="1719" spans="5:5" x14ac:dyDescent="0.25">
      <c r="E1719" s="113"/>
    </row>
    <row r="1720" spans="5:5" x14ac:dyDescent="0.25">
      <c r="E1720" s="113"/>
    </row>
    <row r="1721" spans="5:5" x14ac:dyDescent="0.25">
      <c r="E1721" s="113"/>
    </row>
    <row r="1722" spans="5:5" x14ac:dyDescent="0.25">
      <c r="E1722" s="113"/>
    </row>
    <row r="1723" spans="5:5" x14ac:dyDescent="0.25">
      <c r="E1723" s="113"/>
    </row>
    <row r="1724" spans="5:5" x14ac:dyDescent="0.25">
      <c r="E1724" s="113"/>
    </row>
    <row r="1725" spans="5:5" x14ac:dyDescent="0.25">
      <c r="E1725" s="113"/>
    </row>
    <row r="1726" spans="5:5" x14ac:dyDescent="0.25">
      <c r="E1726" s="113"/>
    </row>
    <row r="1727" spans="5:5" x14ac:dyDescent="0.25">
      <c r="E1727" s="113"/>
    </row>
    <row r="1728" spans="5:5" x14ac:dyDescent="0.25">
      <c r="E1728" s="113"/>
    </row>
    <row r="1729" spans="5:5" x14ac:dyDescent="0.25">
      <c r="E1729" s="113"/>
    </row>
    <row r="1730" spans="5:5" x14ac:dyDescent="0.25">
      <c r="E1730" s="113"/>
    </row>
    <row r="1731" spans="5:5" x14ac:dyDescent="0.25">
      <c r="E1731" s="113"/>
    </row>
    <row r="1732" spans="5:5" x14ac:dyDescent="0.25">
      <c r="E1732" s="113"/>
    </row>
    <row r="1733" spans="5:5" x14ac:dyDescent="0.25">
      <c r="E1733" s="113"/>
    </row>
    <row r="1734" spans="5:5" x14ac:dyDescent="0.25">
      <c r="E1734" s="113"/>
    </row>
    <row r="1735" spans="5:5" x14ac:dyDescent="0.25">
      <c r="E1735" s="113"/>
    </row>
    <row r="1736" spans="5:5" x14ac:dyDescent="0.25">
      <c r="E1736" s="113"/>
    </row>
    <row r="1737" spans="5:5" x14ac:dyDescent="0.25">
      <c r="E1737" s="113"/>
    </row>
    <row r="1738" spans="5:5" x14ac:dyDescent="0.25">
      <c r="E1738" s="113"/>
    </row>
    <row r="1739" spans="5:5" x14ac:dyDescent="0.25">
      <c r="E1739" s="113"/>
    </row>
    <row r="1740" spans="5:5" x14ac:dyDescent="0.25">
      <c r="E1740" s="113"/>
    </row>
    <row r="1741" spans="5:5" x14ac:dyDescent="0.25">
      <c r="E1741" s="113"/>
    </row>
    <row r="1742" spans="5:5" x14ac:dyDescent="0.25">
      <c r="E1742" s="113"/>
    </row>
    <row r="1743" spans="5:5" x14ac:dyDescent="0.25">
      <c r="E1743" s="113"/>
    </row>
    <row r="1744" spans="5:5" x14ac:dyDescent="0.25">
      <c r="E1744" s="113"/>
    </row>
    <row r="1745" spans="5:5" x14ac:dyDescent="0.25">
      <c r="E1745" s="113"/>
    </row>
    <row r="1746" spans="5:5" x14ac:dyDescent="0.25">
      <c r="E1746" s="113"/>
    </row>
    <row r="1747" spans="5:5" x14ac:dyDescent="0.25">
      <c r="E1747" s="113"/>
    </row>
    <row r="1748" spans="5:5" x14ac:dyDescent="0.25">
      <c r="E1748" s="113"/>
    </row>
    <row r="1749" spans="5:5" x14ac:dyDescent="0.25">
      <c r="E1749" s="113"/>
    </row>
    <row r="1750" spans="5:5" x14ac:dyDescent="0.25">
      <c r="E1750" s="113"/>
    </row>
    <row r="1751" spans="5:5" x14ac:dyDescent="0.25">
      <c r="E1751" s="113"/>
    </row>
    <row r="1752" spans="5:5" x14ac:dyDescent="0.25">
      <c r="E1752" s="113"/>
    </row>
    <row r="1753" spans="5:5" x14ac:dyDescent="0.25">
      <c r="E1753" s="113"/>
    </row>
    <row r="1754" spans="5:5" x14ac:dyDescent="0.25">
      <c r="E1754" s="113"/>
    </row>
    <row r="1755" spans="5:5" x14ac:dyDescent="0.25">
      <c r="E1755" s="113"/>
    </row>
    <row r="1756" spans="5:5" x14ac:dyDescent="0.25">
      <c r="E1756" s="113"/>
    </row>
    <row r="1757" spans="5:5" x14ac:dyDescent="0.25">
      <c r="E1757" s="113"/>
    </row>
    <row r="1758" spans="5:5" x14ac:dyDescent="0.25">
      <c r="E1758" s="113"/>
    </row>
    <row r="1759" spans="5:5" x14ac:dyDescent="0.25">
      <c r="E1759" s="113"/>
    </row>
    <row r="1760" spans="5:5" x14ac:dyDescent="0.25">
      <c r="E1760" s="113"/>
    </row>
    <row r="1761" spans="5:5" x14ac:dyDescent="0.25">
      <c r="E1761" s="113"/>
    </row>
    <row r="1762" spans="5:5" x14ac:dyDescent="0.25">
      <c r="E1762" s="113"/>
    </row>
    <row r="1763" spans="5:5" x14ac:dyDescent="0.25">
      <c r="E1763" s="113"/>
    </row>
    <row r="1764" spans="5:5" x14ac:dyDescent="0.25">
      <c r="E1764" s="113"/>
    </row>
    <row r="1765" spans="5:5" x14ac:dyDescent="0.25">
      <c r="E1765" s="113"/>
    </row>
    <row r="1766" spans="5:5" x14ac:dyDescent="0.25">
      <c r="E1766" s="113"/>
    </row>
    <row r="1767" spans="5:5" x14ac:dyDescent="0.25">
      <c r="E1767" s="113"/>
    </row>
    <row r="1768" spans="5:5" x14ac:dyDescent="0.25">
      <c r="E1768" s="113"/>
    </row>
    <row r="1769" spans="5:5" x14ac:dyDescent="0.25">
      <c r="E1769" s="113"/>
    </row>
    <row r="1770" spans="5:5" x14ac:dyDescent="0.25">
      <c r="E1770" s="113"/>
    </row>
    <row r="1771" spans="5:5" x14ac:dyDescent="0.25">
      <c r="E1771" s="113"/>
    </row>
    <row r="1772" spans="5:5" x14ac:dyDescent="0.25">
      <c r="E1772" s="113"/>
    </row>
    <row r="1773" spans="5:5" x14ac:dyDescent="0.25">
      <c r="E1773" s="113"/>
    </row>
    <row r="1774" spans="5:5" x14ac:dyDescent="0.25">
      <c r="E1774" s="113"/>
    </row>
    <row r="1775" spans="5:5" x14ac:dyDescent="0.25">
      <c r="E1775" s="113"/>
    </row>
    <row r="1776" spans="5:5" x14ac:dyDescent="0.25">
      <c r="E1776" s="113"/>
    </row>
    <row r="1777" spans="5:5" x14ac:dyDescent="0.25">
      <c r="E1777" s="113"/>
    </row>
    <row r="1778" spans="5:5" x14ac:dyDescent="0.25">
      <c r="E1778" s="113"/>
    </row>
    <row r="1779" spans="5:5" x14ac:dyDescent="0.25">
      <c r="E1779" s="113"/>
    </row>
    <row r="1780" spans="5:5" x14ac:dyDescent="0.25">
      <c r="E1780" s="113"/>
    </row>
    <row r="1781" spans="5:5" x14ac:dyDescent="0.25">
      <c r="E1781" s="113"/>
    </row>
    <row r="1782" spans="5:5" x14ac:dyDescent="0.25">
      <c r="E1782" s="113"/>
    </row>
    <row r="1783" spans="5:5" x14ac:dyDescent="0.25">
      <c r="E1783" s="113"/>
    </row>
    <row r="1784" spans="5:5" x14ac:dyDescent="0.25">
      <c r="E1784" s="113"/>
    </row>
    <row r="1785" spans="5:5" x14ac:dyDescent="0.25">
      <c r="E1785" s="113"/>
    </row>
    <row r="1786" spans="5:5" x14ac:dyDescent="0.25">
      <c r="E1786" s="113"/>
    </row>
    <row r="1787" spans="5:5" x14ac:dyDescent="0.25">
      <c r="E1787" s="113"/>
    </row>
    <row r="1788" spans="5:5" x14ac:dyDescent="0.25">
      <c r="E1788" s="113"/>
    </row>
    <row r="1789" spans="5:5" x14ac:dyDescent="0.25">
      <c r="E1789" s="113"/>
    </row>
    <row r="1790" spans="5:5" x14ac:dyDescent="0.25">
      <c r="E1790" s="113"/>
    </row>
    <row r="1791" spans="5:5" x14ac:dyDescent="0.25">
      <c r="E1791" s="113"/>
    </row>
    <row r="1792" spans="5:5" x14ac:dyDescent="0.25">
      <c r="E1792" s="113"/>
    </row>
    <row r="1793" spans="5:5" x14ac:dyDescent="0.25">
      <c r="E1793" s="113"/>
    </row>
    <row r="1794" spans="5:5" x14ac:dyDescent="0.25">
      <c r="E1794" s="113"/>
    </row>
    <row r="1795" spans="5:5" x14ac:dyDescent="0.25">
      <c r="E1795" s="113"/>
    </row>
    <row r="1796" spans="5:5" x14ac:dyDescent="0.25">
      <c r="E1796" s="113"/>
    </row>
    <row r="1797" spans="5:5" x14ac:dyDescent="0.25">
      <c r="E1797" s="113"/>
    </row>
    <row r="1798" spans="5:5" x14ac:dyDescent="0.25">
      <c r="E1798" s="113"/>
    </row>
    <row r="1799" spans="5:5" x14ac:dyDescent="0.25">
      <c r="E1799" s="113"/>
    </row>
    <row r="1800" spans="5:5" x14ac:dyDescent="0.25">
      <c r="E1800" s="113"/>
    </row>
    <row r="1801" spans="5:5" x14ac:dyDescent="0.25">
      <c r="E1801" s="113"/>
    </row>
    <row r="1802" spans="5:5" x14ac:dyDescent="0.25">
      <c r="E1802" s="113"/>
    </row>
    <row r="1803" spans="5:5" x14ac:dyDescent="0.25">
      <c r="E1803" s="113"/>
    </row>
    <row r="1804" spans="5:5" x14ac:dyDescent="0.25">
      <c r="E1804" s="113"/>
    </row>
    <row r="1805" spans="5:5" x14ac:dyDescent="0.25">
      <c r="E1805" s="113"/>
    </row>
    <row r="1806" spans="5:5" x14ac:dyDescent="0.25">
      <c r="E1806" s="113"/>
    </row>
    <row r="1807" spans="5:5" x14ac:dyDescent="0.25">
      <c r="E1807" s="113"/>
    </row>
    <row r="1808" spans="5:5" x14ac:dyDescent="0.25">
      <c r="E1808" s="113"/>
    </row>
    <row r="1809" spans="5:5" x14ac:dyDescent="0.25">
      <c r="E1809" s="113"/>
    </row>
    <row r="1810" spans="5:5" x14ac:dyDescent="0.25">
      <c r="E1810" s="113"/>
    </row>
    <row r="1811" spans="5:5" x14ac:dyDescent="0.25">
      <c r="E1811" s="113"/>
    </row>
    <row r="1812" spans="5:5" x14ac:dyDescent="0.25">
      <c r="E1812" s="113"/>
    </row>
    <row r="1813" spans="5:5" x14ac:dyDescent="0.25">
      <c r="E1813" s="113"/>
    </row>
    <row r="1814" spans="5:5" x14ac:dyDescent="0.25">
      <c r="E1814" s="113"/>
    </row>
    <row r="1815" spans="5:5" x14ac:dyDescent="0.25">
      <c r="E1815" s="113"/>
    </row>
    <row r="1816" spans="5:5" x14ac:dyDescent="0.25">
      <c r="E1816" s="113"/>
    </row>
    <row r="1817" spans="5:5" x14ac:dyDescent="0.25">
      <c r="E1817" s="113"/>
    </row>
    <row r="1818" spans="5:5" x14ac:dyDescent="0.25">
      <c r="E1818" s="113"/>
    </row>
    <row r="1819" spans="5:5" x14ac:dyDescent="0.25">
      <c r="E1819" s="113"/>
    </row>
    <row r="1820" spans="5:5" x14ac:dyDescent="0.25">
      <c r="E1820" s="113"/>
    </row>
    <row r="1821" spans="5:5" x14ac:dyDescent="0.25">
      <c r="E1821" s="113"/>
    </row>
    <row r="1822" spans="5:5" x14ac:dyDescent="0.25">
      <c r="E1822" s="113"/>
    </row>
    <row r="1823" spans="5:5" x14ac:dyDescent="0.25">
      <c r="E1823" s="113"/>
    </row>
    <row r="1824" spans="5:5" x14ac:dyDescent="0.25">
      <c r="E1824" s="113"/>
    </row>
    <row r="1825" spans="5:5" x14ac:dyDescent="0.25">
      <c r="E1825" s="113"/>
    </row>
    <row r="1826" spans="5:5" x14ac:dyDescent="0.25">
      <c r="E1826" s="113"/>
    </row>
    <row r="1827" spans="5:5" x14ac:dyDescent="0.25">
      <c r="E1827" s="113"/>
    </row>
    <row r="1828" spans="5:5" x14ac:dyDescent="0.25">
      <c r="E1828" s="113"/>
    </row>
    <row r="1829" spans="5:5" x14ac:dyDescent="0.25">
      <c r="E1829" s="113"/>
    </row>
    <row r="1830" spans="5:5" x14ac:dyDescent="0.25">
      <c r="E1830" s="113"/>
    </row>
    <row r="1831" spans="5:5" x14ac:dyDescent="0.25">
      <c r="E1831" s="113"/>
    </row>
    <row r="1832" spans="5:5" x14ac:dyDescent="0.25">
      <c r="E1832" s="113"/>
    </row>
    <row r="1833" spans="5:5" x14ac:dyDescent="0.25">
      <c r="E1833" s="113"/>
    </row>
    <row r="1834" spans="5:5" x14ac:dyDescent="0.25">
      <c r="E1834" s="113"/>
    </row>
    <row r="1835" spans="5:5" x14ac:dyDescent="0.25">
      <c r="E1835" s="113"/>
    </row>
    <row r="1836" spans="5:5" x14ac:dyDescent="0.25">
      <c r="E1836" s="113"/>
    </row>
    <row r="1837" spans="5:5" x14ac:dyDescent="0.25">
      <c r="E1837" s="113"/>
    </row>
    <row r="1838" spans="5:5" x14ac:dyDescent="0.25">
      <c r="E1838" s="113"/>
    </row>
    <row r="1839" spans="5:5" x14ac:dyDescent="0.25">
      <c r="E1839" s="113"/>
    </row>
    <row r="1840" spans="5:5" x14ac:dyDescent="0.25">
      <c r="E1840" s="113"/>
    </row>
    <row r="1841" spans="5:5" x14ac:dyDescent="0.25">
      <c r="E1841" s="113"/>
    </row>
    <row r="1842" spans="5:5" x14ac:dyDescent="0.25">
      <c r="E1842" s="113"/>
    </row>
    <row r="1843" spans="5:5" x14ac:dyDescent="0.25">
      <c r="E1843" s="113"/>
    </row>
    <row r="1844" spans="5:5" x14ac:dyDescent="0.25">
      <c r="E1844" s="113"/>
    </row>
    <row r="1845" spans="5:5" x14ac:dyDescent="0.25">
      <c r="E1845" s="113"/>
    </row>
    <row r="1846" spans="5:5" x14ac:dyDescent="0.25">
      <c r="E1846" s="113"/>
    </row>
    <row r="1847" spans="5:5" x14ac:dyDescent="0.25">
      <c r="E1847" s="113"/>
    </row>
    <row r="1848" spans="5:5" x14ac:dyDescent="0.25">
      <c r="E1848" s="113"/>
    </row>
    <row r="1849" spans="5:5" x14ac:dyDescent="0.25">
      <c r="E1849" s="113"/>
    </row>
    <row r="1850" spans="5:5" x14ac:dyDescent="0.25">
      <c r="E1850" s="113"/>
    </row>
    <row r="1851" spans="5:5" x14ac:dyDescent="0.25">
      <c r="E1851" s="113"/>
    </row>
    <row r="1852" spans="5:5" x14ac:dyDescent="0.25">
      <c r="E1852" s="113"/>
    </row>
    <row r="1853" spans="5:5" x14ac:dyDescent="0.25">
      <c r="E1853" s="113"/>
    </row>
    <row r="1854" spans="5:5" x14ac:dyDescent="0.25">
      <c r="E1854" s="113"/>
    </row>
    <row r="1855" spans="5:5" x14ac:dyDescent="0.25">
      <c r="E1855" s="113"/>
    </row>
    <row r="1856" spans="5:5" x14ac:dyDescent="0.25">
      <c r="E1856" s="113"/>
    </row>
    <row r="1857" spans="5:5" x14ac:dyDescent="0.25">
      <c r="E1857" s="113"/>
    </row>
    <row r="1858" spans="5:5" x14ac:dyDescent="0.25">
      <c r="E1858" s="113"/>
    </row>
    <row r="1859" spans="5:5" x14ac:dyDescent="0.25">
      <c r="E1859" s="113"/>
    </row>
    <row r="1860" spans="5:5" x14ac:dyDescent="0.25">
      <c r="E1860" s="113"/>
    </row>
    <row r="1861" spans="5:5" x14ac:dyDescent="0.25">
      <c r="E1861" s="113"/>
    </row>
    <row r="1862" spans="5:5" x14ac:dyDescent="0.25">
      <c r="E1862" s="113"/>
    </row>
    <row r="1863" spans="5:5" x14ac:dyDescent="0.25">
      <c r="E1863" s="113"/>
    </row>
    <row r="1864" spans="5:5" x14ac:dyDescent="0.25">
      <c r="E1864" s="113"/>
    </row>
    <row r="1865" spans="5:5" x14ac:dyDescent="0.25">
      <c r="E1865" s="113"/>
    </row>
    <row r="1866" spans="5:5" x14ac:dyDescent="0.25">
      <c r="E1866" s="113"/>
    </row>
    <row r="1867" spans="5:5" x14ac:dyDescent="0.25">
      <c r="E1867" s="113"/>
    </row>
    <row r="1868" spans="5:5" x14ac:dyDescent="0.25">
      <c r="E1868" s="113"/>
    </row>
    <row r="1869" spans="5:5" x14ac:dyDescent="0.25">
      <c r="E1869" s="113"/>
    </row>
    <row r="1870" spans="5:5" x14ac:dyDescent="0.25">
      <c r="E1870" s="113"/>
    </row>
    <row r="1871" spans="5:5" x14ac:dyDescent="0.25">
      <c r="E1871" s="113"/>
    </row>
    <row r="1872" spans="5:5" x14ac:dyDescent="0.25">
      <c r="E1872" s="113"/>
    </row>
    <row r="1873" spans="5:5" x14ac:dyDescent="0.25">
      <c r="E1873" s="113"/>
    </row>
    <row r="1874" spans="5:5" x14ac:dyDescent="0.25">
      <c r="E1874" s="113"/>
    </row>
    <row r="1875" spans="5:5" x14ac:dyDescent="0.25">
      <c r="E1875" s="113"/>
    </row>
    <row r="1876" spans="5:5" x14ac:dyDescent="0.25">
      <c r="E1876" s="113"/>
    </row>
    <row r="1877" spans="5:5" x14ac:dyDescent="0.25">
      <c r="E1877" s="113"/>
    </row>
    <row r="1878" spans="5:5" x14ac:dyDescent="0.25">
      <c r="E1878" s="113"/>
    </row>
    <row r="1879" spans="5:5" x14ac:dyDescent="0.25">
      <c r="E1879" s="113"/>
    </row>
    <row r="1880" spans="5:5" x14ac:dyDescent="0.25">
      <c r="E1880" s="113"/>
    </row>
    <row r="1881" spans="5:5" x14ac:dyDescent="0.25">
      <c r="E1881" s="113"/>
    </row>
    <row r="1882" spans="5:5" x14ac:dyDescent="0.25">
      <c r="E1882" s="113"/>
    </row>
    <row r="1883" spans="5:5" x14ac:dyDescent="0.25">
      <c r="E1883" s="113"/>
    </row>
    <row r="1884" spans="5:5" x14ac:dyDescent="0.25">
      <c r="E1884" s="113"/>
    </row>
    <row r="1885" spans="5:5" x14ac:dyDescent="0.25">
      <c r="E1885" s="113"/>
    </row>
    <row r="1886" spans="5:5" x14ac:dyDescent="0.25">
      <c r="E1886" s="113"/>
    </row>
    <row r="1887" spans="5:5" x14ac:dyDescent="0.25">
      <c r="E1887" s="113"/>
    </row>
    <row r="1888" spans="5:5" x14ac:dyDescent="0.25">
      <c r="E1888" s="113"/>
    </row>
    <row r="1889" spans="5:5" x14ac:dyDescent="0.25">
      <c r="E1889" s="113"/>
    </row>
    <row r="1890" spans="5:5" x14ac:dyDescent="0.25">
      <c r="E1890" s="113"/>
    </row>
    <row r="1891" spans="5:5" x14ac:dyDescent="0.25">
      <c r="E1891" s="113"/>
    </row>
    <row r="1892" spans="5:5" x14ac:dyDescent="0.25">
      <c r="E1892" s="113"/>
    </row>
    <row r="1893" spans="5:5" x14ac:dyDescent="0.25">
      <c r="E1893" s="113"/>
    </row>
    <row r="1894" spans="5:5" x14ac:dyDescent="0.25">
      <c r="E1894" s="113"/>
    </row>
    <row r="1895" spans="5:5" x14ac:dyDescent="0.25">
      <c r="E1895" s="113"/>
    </row>
    <row r="1896" spans="5:5" x14ac:dyDescent="0.25">
      <c r="E1896" s="113"/>
    </row>
    <row r="1897" spans="5:5" x14ac:dyDescent="0.25">
      <c r="E1897" s="113"/>
    </row>
    <row r="1898" spans="5:5" x14ac:dyDescent="0.25">
      <c r="E1898" s="113"/>
    </row>
    <row r="1899" spans="5:5" x14ac:dyDescent="0.25">
      <c r="E1899" s="113"/>
    </row>
    <row r="1900" spans="5:5" x14ac:dyDescent="0.25">
      <c r="E1900" s="113"/>
    </row>
    <row r="1901" spans="5:5" x14ac:dyDescent="0.25">
      <c r="E1901" s="113"/>
    </row>
    <row r="1902" spans="5:5" x14ac:dyDescent="0.25">
      <c r="E1902" s="113"/>
    </row>
    <row r="1903" spans="5:5" x14ac:dyDescent="0.25">
      <c r="E1903" s="113"/>
    </row>
    <row r="1904" spans="5:5" x14ac:dyDescent="0.25">
      <c r="E1904" s="113"/>
    </row>
    <row r="1905" spans="5:5" x14ac:dyDescent="0.25">
      <c r="E1905" s="113"/>
    </row>
    <row r="1906" spans="5:5" x14ac:dyDescent="0.25">
      <c r="E1906" s="113"/>
    </row>
    <row r="1907" spans="5:5" x14ac:dyDescent="0.25">
      <c r="E1907" s="113"/>
    </row>
    <row r="1908" spans="5:5" x14ac:dyDescent="0.25">
      <c r="E1908" s="113"/>
    </row>
    <row r="1909" spans="5:5" x14ac:dyDescent="0.25">
      <c r="E1909" s="113"/>
    </row>
    <row r="1910" spans="5:5" x14ac:dyDescent="0.25">
      <c r="E1910" s="113"/>
    </row>
    <row r="1911" spans="5:5" x14ac:dyDescent="0.25">
      <c r="E1911" s="113"/>
    </row>
    <row r="1912" spans="5:5" x14ac:dyDescent="0.25">
      <c r="E1912" s="113"/>
    </row>
    <row r="1913" spans="5:5" x14ac:dyDescent="0.25">
      <c r="E1913" s="113"/>
    </row>
    <row r="1914" spans="5:5" x14ac:dyDescent="0.25">
      <c r="E1914" s="113"/>
    </row>
    <row r="1915" spans="5:5" x14ac:dyDescent="0.25">
      <c r="E1915" s="113"/>
    </row>
    <row r="1916" spans="5:5" x14ac:dyDescent="0.25">
      <c r="E1916" s="113"/>
    </row>
    <row r="1917" spans="5:5" x14ac:dyDescent="0.25">
      <c r="E1917" s="113"/>
    </row>
    <row r="1918" spans="5:5" x14ac:dyDescent="0.25">
      <c r="E1918" s="113"/>
    </row>
    <row r="1919" spans="5:5" x14ac:dyDescent="0.25">
      <c r="E1919" s="113"/>
    </row>
    <row r="1920" spans="5:5" x14ac:dyDescent="0.25">
      <c r="E1920" s="113"/>
    </row>
    <row r="1921" spans="5:5" x14ac:dyDescent="0.25">
      <c r="E1921" s="113"/>
    </row>
    <row r="1922" spans="5:5" x14ac:dyDescent="0.25">
      <c r="E1922" s="113"/>
    </row>
    <row r="1923" spans="5:5" x14ac:dyDescent="0.25">
      <c r="E1923" s="113"/>
    </row>
    <row r="1924" spans="5:5" x14ac:dyDescent="0.25">
      <c r="E1924" s="113"/>
    </row>
    <row r="1925" spans="5:5" x14ac:dyDescent="0.25">
      <c r="E1925" s="113"/>
    </row>
    <row r="1926" spans="5:5" x14ac:dyDescent="0.25">
      <c r="E1926" s="113"/>
    </row>
    <row r="1927" spans="5:5" x14ac:dyDescent="0.25">
      <c r="E1927" s="113"/>
    </row>
    <row r="1928" spans="5:5" x14ac:dyDescent="0.25">
      <c r="E1928" s="113"/>
    </row>
    <row r="1929" spans="5:5" x14ac:dyDescent="0.25">
      <c r="E1929" s="113"/>
    </row>
    <row r="1930" spans="5:5" x14ac:dyDescent="0.25">
      <c r="E1930" s="113"/>
    </row>
    <row r="1931" spans="5:5" x14ac:dyDescent="0.25">
      <c r="E1931" s="113"/>
    </row>
    <row r="1932" spans="5:5" x14ac:dyDescent="0.25">
      <c r="E1932" s="113"/>
    </row>
    <row r="1933" spans="5:5" x14ac:dyDescent="0.25">
      <c r="E1933" s="113"/>
    </row>
    <row r="1934" spans="5:5" x14ac:dyDescent="0.25">
      <c r="E1934" s="113"/>
    </row>
    <row r="1935" spans="5:5" x14ac:dyDescent="0.25">
      <c r="E1935" s="113"/>
    </row>
    <row r="1936" spans="5:5" x14ac:dyDescent="0.25">
      <c r="E1936" s="113"/>
    </row>
    <row r="1937" spans="5:5" x14ac:dyDescent="0.25">
      <c r="E1937" s="113"/>
    </row>
    <row r="1938" spans="5:5" x14ac:dyDescent="0.25">
      <c r="E1938" s="113"/>
    </row>
    <row r="1939" spans="5:5" x14ac:dyDescent="0.25">
      <c r="E1939" s="113"/>
    </row>
    <row r="1940" spans="5:5" x14ac:dyDescent="0.25">
      <c r="E1940" s="113"/>
    </row>
    <row r="1941" spans="5:5" x14ac:dyDescent="0.25">
      <c r="E1941" s="113"/>
    </row>
    <row r="1942" spans="5:5" x14ac:dyDescent="0.25">
      <c r="E1942" s="113"/>
    </row>
    <row r="1943" spans="5:5" x14ac:dyDescent="0.25">
      <c r="E1943" s="113"/>
    </row>
    <row r="1944" spans="5:5" x14ac:dyDescent="0.25">
      <c r="E1944" s="113"/>
    </row>
    <row r="1945" spans="5:5" x14ac:dyDescent="0.25">
      <c r="E1945" s="113"/>
    </row>
    <row r="1946" spans="5:5" x14ac:dyDescent="0.25">
      <c r="E1946" s="113"/>
    </row>
    <row r="1947" spans="5:5" x14ac:dyDescent="0.25">
      <c r="E1947" s="113"/>
    </row>
    <row r="1948" spans="5:5" x14ac:dyDescent="0.25">
      <c r="E1948" s="113"/>
    </row>
    <row r="1949" spans="5:5" x14ac:dyDescent="0.25">
      <c r="E1949" s="113"/>
    </row>
    <row r="1950" spans="5:5" x14ac:dyDescent="0.25">
      <c r="E1950" s="113"/>
    </row>
    <row r="1951" spans="5:5" x14ac:dyDescent="0.25">
      <c r="E1951" s="113"/>
    </row>
    <row r="1952" spans="5:5" x14ac:dyDescent="0.25">
      <c r="E1952" s="113"/>
    </row>
    <row r="1953" spans="5:5" x14ac:dyDescent="0.25">
      <c r="E1953" s="113"/>
    </row>
    <row r="1954" spans="5:5" x14ac:dyDescent="0.25">
      <c r="E1954" s="113"/>
    </row>
    <row r="1955" spans="5:5" x14ac:dyDescent="0.25">
      <c r="E1955" s="113"/>
    </row>
    <row r="1956" spans="5:5" x14ac:dyDescent="0.25">
      <c r="E1956" s="113"/>
    </row>
    <row r="1957" spans="5:5" x14ac:dyDescent="0.25">
      <c r="E1957" s="113"/>
    </row>
    <row r="1958" spans="5:5" x14ac:dyDescent="0.25">
      <c r="E1958" s="113"/>
    </row>
    <row r="1959" spans="5:5" x14ac:dyDescent="0.25">
      <c r="E1959" s="113"/>
    </row>
    <row r="1960" spans="5:5" x14ac:dyDescent="0.25">
      <c r="E1960" s="113"/>
    </row>
    <row r="1961" spans="5:5" x14ac:dyDescent="0.25">
      <c r="E1961" s="113"/>
    </row>
    <row r="1962" spans="5:5" x14ac:dyDescent="0.25">
      <c r="E1962" s="113"/>
    </row>
    <row r="1963" spans="5:5" x14ac:dyDescent="0.25">
      <c r="E1963" s="113"/>
    </row>
    <row r="1964" spans="5:5" x14ac:dyDescent="0.25">
      <c r="E1964" s="113"/>
    </row>
    <row r="1965" spans="5:5" x14ac:dyDescent="0.25">
      <c r="E1965" s="113"/>
    </row>
    <row r="1966" spans="5:5" x14ac:dyDescent="0.25">
      <c r="E1966" s="113"/>
    </row>
    <row r="1967" spans="5:5" x14ac:dyDescent="0.25">
      <c r="E1967" s="113"/>
    </row>
    <row r="1968" spans="5:5" x14ac:dyDescent="0.25">
      <c r="E1968" s="113"/>
    </row>
    <row r="1969" spans="5:5" x14ac:dyDescent="0.25">
      <c r="E1969" s="113"/>
    </row>
    <row r="1970" spans="5:5" x14ac:dyDescent="0.25">
      <c r="E1970" s="113"/>
    </row>
    <row r="1971" spans="5:5" x14ac:dyDescent="0.25">
      <c r="E1971" s="113"/>
    </row>
    <row r="1972" spans="5:5" x14ac:dyDescent="0.25">
      <c r="E1972" s="113"/>
    </row>
    <row r="1973" spans="5:5" x14ac:dyDescent="0.25">
      <c r="E1973" s="113"/>
    </row>
    <row r="1974" spans="5:5" x14ac:dyDescent="0.25">
      <c r="E1974" s="113"/>
    </row>
    <row r="1975" spans="5:5" x14ac:dyDescent="0.25">
      <c r="E1975" s="113"/>
    </row>
    <row r="1976" spans="5:5" x14ac:dyDescent="0.25">
      <c r="E1976" s="113"/>
    </row>
    <row r="1977" spans="5:5" x14ac:dyDescent="0.25">
      <c r="E1977" s="113"/>
    </row>
    <row r="1978" spans="5:5" x14ac:dyDescent="0.25">
      <c r="E1978" s="113"/>
    </row>
    <row r="1979" spans="5:5" x14ac:dyDescent="0.25">
      <c r="E1979" s="113"/>
    </row>
    <row r="1980" spans="5:5" x14ac:dyDescent="0.25">
      <c r="E1980" s="113"/>
    </row>
    <row r="1981" spans="5:5" x14ac:dyDescent="0.25">
      <c r="E1981" s="113"/>
    </row>
    <row r="1982" spans="5:5" x14ac:dyDescent="0.25">
      <c r="E1982" s="113"/>
    </row>
    <row r="1983" spans="5:5" x14ac:dyDescent="0.25">
      <c r="E1983" s="113"/>
    </row>
    <row r="1984" spans="5:5" x14ac:dyDescent="0.25">
      <c r="E1984" s="113"/>
    </row>
    <row r="1985" spans="5:5" x14ac:dyDescent="0.25">
      <c r="E1985" s="113"/>
    </row>
    <row r="1986" spans="5:5" x14ac:dyDescent="0.25">
      <c r="E1986" s="113"/>
    </row>
    <row r="1987" spans="5:5" x14ac:dyDescent="0.25">
      <c r="E1987" s="113"/>
    </row>
    <row r="1988" spans="5:5" x14ac:dyDescent="0.25">
      <c r="E1988" s="113"/>
    </row>
    <row r="1989" spans="5:5" x14ac:dyDescent="0.25">
      <c r="E1989" s="113"/>
    </row>
    <row r="1990" spans="5:5" x14ac:dyDescent="0.25">
      <c r="E1990" s="113"/>
    </row>
    <row r="1991" spans="5:5" x14ac:dyDescent="0.25">
      <c r="E1991" s="113"/>
    </row>
    <row r="1992" spans="5:5" x14ac:dyDescent="0.25">
      <c r="E1992" s="113"/>
    </row>
    <row r="1993" spans="5:5" x14ac:dyDescent="0.25">
      <c r="E1993" s="113"/>
    </row>
    <row r="1994" spans="5:5" x14ac:dyDescent="0.25">
      <c r="E1994" s="113"/>
    </row>
    <row r="1995" spans="5:5" x14ac:dyDescent="0.25">
      <c r="E1995" s="113"/>
    </row>
    <row r="1996" spans="5:5" x14ac:dyDescent="0.25">
      <c r="E1996" s="113"/>
    </row>
    <row r="1997" spans="5:5" x14ac:dyDescent="0.25">
      <c r="E1997" s="113"/>
    </row>
    <row r="1998" spans="5:5" x14ac:dyDescent="0.25">
      <c r="E1998" s="113"/>
    </row>
    <row r="1999" spans="5:5" x14ac:dyDescent="0.25">
      <c r="E1999" s="113"/>
    </row>
    <row r="2000" spans="5:5" x14ac:dyDescent="0.25">
      <c r="E2000" s="113"/>
    </row>
    <row r="2001" spans="5:5" x14ac:dyDescent="0.25">
      <c r="E2001" s="113"/>
    </row>
    <row r="2002" spans="5:5" x14ac:dyDescent="0.25">
      <c r="E2002" s="113"/>
    </row>
    <row r="2003" spans="5:5" x14ac:dyDescent="0.25">
      <c r="E2003" s="113"/>
    </row>
    <row r="2004" spans="5:5" x14ac:dyDescent="0.25">
      <c r="E2004" s="113"/>
    </row>
    <row r="2005" spans="5:5" x14ac:dyDescent="0.25">
      <c r="E2005" s="113"/>
    </row>
    <row r="2006" spans="5:5" x14ac:dyDescent="0.25">
      <c r="E2006" s="113"/>
    </row>
    <row r="2007" spans="5:5" x14ac:dyDescent="0.25">
      <c r="E2007" s="113"/>
    </row>
    <row r="2008" spans="5:5" x14ac:dyDescent="0.25">
      <c r="E2008" s="113"/>
    </row>
    <row r="2009" spans="5:5" x14ac:dyDescent="0.25">
      <c r="E2009" s="113"/>
    </row>
    <row r="2010" spans="5:5" x14ac:dyDescent="0.25">
      <c r="E2010" s="113"/>
    </row>
    <row r="2011" spans="5:5" x14ac:dyDescent="0.25">
      <c r="E2011" s="113"/>
    </row>
    <row r="2012" spans="5:5" x14ac:dyDescent="0.25">
      <c r="E2012" s="113"/>
    </row>
    <row r="2013" spans="5:5" x14ac:dyDescent="0.25">
      <c r="E2013" s="113"/>
    </row>
    <row r="2014" spans="5:5" x14ac:dyDescent="0.25">
      <c r="E2014" s="113"/>
    </row>
    <row r="2015" spans="5:5" x14ac:dyDescent="0.25">
      <c r="E2015" s="113"/>
    </row>
    <row r="2016" spans="5:5" x14ac:dyDescent="0.25">
      <c r="E2016" s="113"/>
    </row>
    <row r="2017" spans="5:5" x14ac:dyDescent="0.25">
      <c r="E2017" s="113"/>
    </row>
    <row r="2018" spans="5:5" x14ac:dyDescent="0.25">
      <c r="E2018" s="113"/>
    </row>
    <row r="2019" spans="5:5" x14ac:dyDescent="0.25">
      <c r="E2019" s="113"/>
    </row>
    <row r="2020" spans="5:5" x14ac:dyDescent="0.25">
      <c r="E2020" s="113"/>
    </row>
    <row r="2021" spans="5:5" x14ac:dyDescent="0.25">
      <c r="E2021" s="113"/>
    </row>
    <row r="2022" spans="5:5" x14ac:dyDescent="0.25">
      <c r="E2022" s="113"/>
    </row>
    <row r="2023" spans="5:5" x14ac:dyDescent="0.25">
      <c r="E2023" s="113"/>
    </row>
    <row r="2024" spans="5:5" x14ac:dyDescent="0.25">
      <c r="E2024" s="113"/>
    </row>
    <row r="2025" spans="5:5" x14ac:dyDescent="0.25">
      <c r="E2025" s="113"/>
    </row>
    <row r="2026" spans="5:5" x14ac:dyDescent="0.25">
      <c r="E2026" s="113"/>
    </row>
    <row r="2027" spans="5:5" x14ac:dyDescent="0.25">
      <c r="E2027" s="113"/>
    </row>
    <row r="2028" spans="5:5" x14ac:dyDescent="0.25">
      <c r="E2028" s="113"/>
    </row>
    <row r="2029" spans="5:5" x14ac:dyDescent="0.25">
      <c r="E2029" s="113"/>
    </row>
    <row r="2030" spans="5:5" x14ac:dyDescent="0.25">
      <c r="E2030" s="113"/>
    </row>
    <row r="2031" spans="5:5" x14ac:dyDescent="0.25">
      <c r="E2031" s="113"/>
    </row>
    <row r="2032" spans="5:5" x14ac:dyDescent="0.25">
      <c r="E2032" s="113"/>
    </row>
    <row r="2033" spans="5:5" x14ac:dyDescent="0.25">
      <c r="E2033" s="113"/>
    </row>
    <row r="2034" spans="5:5" x14ac:dyDescent="0.25">
      <c r="E2034" s="113"/>
    </row>
    <row r="2035" spans="5:5" x14ac:dyDescent="0.25">
      <c r="E2035" s="113"/>
    </row>
    <row r="2036" spans="5:5" x14ac:dyDescent="0.25">
      <c r="E2036" s="113"/>
    </row>
    <row r="2037" spans="5:5" x14ac:dyDescent="0.25">
      <c r="E2037" s="113"/>
    </row>
    <row r="2038" spans="5:5" x14ac:dyDescent="0.25">
      <c r="E2038" s="113"/>
    </row>
    <row r="2039" spans="5:5" x14ac:dyDescent="0.25">
      <c r="E2039" s="113"/>
    </row>
    <row r="2040" spans="5:5" x14ac:dyDescent="0.25">
      <c r="E2040" s="113"/>
    </row>
    <row r="2041" spans="5:5" x14ac:dyDescent="0.25">
      <c r="E2041" s="113"/>
    </row>
    <row r="2042" spans="5:5" x14ac:dyDescent="0.25">
      <c r="E2042" s="113"/>
    </row>
    <row r="2043" spans="5:5" x14ac:dyDescent="0.25">
      <c r="E2043" s="113"/>
    </row>
    <row r="2044" spans="5:5" x14ac:dyDescent="0.25">
      <c r="E2044" s="113"/>
    </row>
    <row r="2045" spans="5:5" x14ac:dyDescent="0.25">
      <c r="E2045" s="113"/>
    </row>
    <row r="2046" spans="5:5" x14ac:dyDescent="0.25">
      <c r="E2046" s="113"/>
    </row>
    <row r="2047" spans="5:5" x14ac:dyDescent="0.25">
      <c r="E2047" s="113"/>
    </row>
    <row r="2048" spans="5:5" x14ac:dyDescent="0.25">
      <c r="E2048" s="113"/>
    </row>
    <row r="2049" spans="5:5" x14ac:dyDescent="0.25">
      <c r="E2049" s="113"/>
    </row>
    <row r="2050" spans="5:5" x14ac:dyDescent="0.25">
      <c r="E2050" s="113"/>
    </row>
    <row r="2051" spans="5:5" x14ac:dyDescent="0.25">
      <c r="E2051" s="113"/>
    </row>
    <row r="2052" spans="5:5" x14ac:dyDescent="0.25">
      <c r="E2052" s="113"/>
    </row>
    <row r="2053" spans="5:5" x14ac:dyDescent="0.25">
      <c r="E2053" s="113"/>
    </row>
    <row r="2054" spans="5:5" x14ac:dyDescent="0.25">
      <c r="E2054" s="113"/>
    </row>
    <row r="2055" spans="5:5" x14ac:dyDescent="0.25">
      <c r="E2055" s="113"/>
    </row>
    <row r="2056" spans="5:5" x14ac:dyDescent="0.25">
      <c r="E2056" s="113"/>
    </row>
    <row r="2057" spans="5:5" x14ac:dyDescent="0.25">
      <c r="E2057" s="113"/>
    </row>
    <row r="2058" spans="5:5" x14ac:dyDescent="0.25">
      <c r="E2058" s="113"/>
    </row>
    <row r="2059" spans="5:5" x14ac:dyDescent="0.25">
      <c r="E2059" s="113"/>
    </row>
    <row r="2060" spans="5:5" x14ac:dyDescent="0.25">
      <c r="E2060" s="113"/>
    </row>
    <row r="2061" spans="5:5" x14ac:dyDescent="0.25">
      <c r="E2061" s="113"/>
    </row>
    <row r="2062" spans="5:5" x14ac:dyDescent="0.25">
      <c r="E2062" s="113"/>
    </row>
    <row r="2063" spans="5:5" x14ac:dyDescent="0.25">
      <c r="E2063" s="113"/>
    </row>
    <row r="2064" spans="5:5" x14ac:dyDescent="0.25">
      <c r="E2064" s="113"/>
    </row>
    <row r="2065" spans="5:5" x14ac:dyDescent="0.25">
      <c r="E2065" s="113"/>
    </row>
    <row r="2066" spans="5:5" x14ac:dyDescent="0.25">
      <c r="E2066" s="113"/>
    </row>
    <row r="2067" spans="5:5" x14ac:dyDescent="0.25">
      <c r="E2067" s="113"/>
    </row>
    <row r="2068" spans="5:5" x14ac:dyDescent="0.25">
      <c r="E2068" s="113"/>
    </row>
    <row r="2069" spans="5:5" x14ac:dyDescent="0.25">
      <c r="E2069" s="113"/>
    </row>
    <row r="2070" spans="5:5" x14ac:dyDescent="0.25">
      <c r="E2070" s="113"/>
    </row>
    <row r="2071" spans="5:5" x14ac:dyDescent="0.25">
      <c r="E2071" s="113"/>
    </row>
    <row r="2072" spans="5:5" x14ac:dyDescent="0.25">
      <c r="E2072" s="113"/>
    </row>
    <row r="2073" spans="5:5" x14ac:dyDescent="0.25">
      <c r="E2073" s="113"/>
    </row>
    <row r="2074" spans="5:5" x14ac:dyDescent="0.25">
      <c r="E2074" s="113"/>
    </row>
    <row r="2075" spans="5:5" x14ac:dyDescent="0.25">
      <c r="E2075" s="113"/>
    </row>
    <row r="2076" spans="5:5" x14ac:dyDescent="0.25">
      <c r="E2076" s="113"/>
    </row>
    <row r="2077" spans="5:5" x14ac:dyDescent="0.25">
      <c r="E2077" s="113"/>
    </row>
    <row r="2078" spans="5:5" x14ac:dyDescent="0.25">
      <c r="E2078" s="113"/>
    </row>
    <row r="2079" spans="5:5" x14ac:dyDescent="0.25">
      <c r="E2079" s="113"/>
    </row>
    <row r="2080" spans="5:5" x14ac:dyDescent="0.25">
      <c r="E2080" s="113"/>
    </row>
    <row r="2081" spans="5:5" x14ac:dyDescent="0.25">
      <c r="E2081" s="113"/>
    </row>
    <row r="2082" spans="5:5" x14ac:dyDescent="0.25">
      <c r="E2082" s="113"/>
    </row>
    <row r="2083" spans="5:5" x14ac:dyDescent="0.25">
      <c r="E2083" s="113"/>
    </row>
    <row r="2084" spans="5:5" x14ac:dyDescent="0.25">
      <c r="E2084" s="113"/>
    </row>
    <row r="2085" spans="5:5" x14ac:dyDescent="0.25">
      <c r="E2085" s="113"/>
    </row>
    <row r="2086" spans="5:5" x14ac:dyDescent="0.25">
      <c r="E2086" s="113"/>
    </row>
    <row r="2087" spans="5:5" x14ac:dyDescent="0.25">
      <c r="E2087" s="113"/>
    </row>
    <row r="2088" spans="5:5" x14ac:dyDescent="0.25">
      <c r="E2088" s="113"/>
    </row>
    <row r="2089" spans="5:5" x14ac:dyDescent="0.25">
      <c r="E2089" s="113"/>
    </row>
    <row r="2090" spans="5:5" x14ac:dyDescent="0.25">
      <c r="E2090" s="113"/>
    </row>
    <row r="2091" spans="5:5" x14ac:dyDescent="0.25">
      <c r="E2091" s="113"/>
    </row>
    <row r="2092" spans="5:5" x14ac:dyDescent="0.25">
      <c r="E2092" s="113"/>
    </row>
    <row r="2093" spans="5:5" x14ac:dyDescent="0.25">
      <c r="E2093" s="113"/>
    </row>
    <row r="2094" spans="5:5" x14ac:dyDescent="0.25">
      <c r="E2094" s="113"/>
    </row>
    <row r="2095" spans="5:5" x14ac:dyDescent="0.25">
      <c r="E2095" s="113"/>
    </row>
    <row r="2096" spans="5:5" x14ac:dyDescent="0.25">
      <c r="E2096" s="113"/>
    </row>
    <row r="2097" spans="5:5" x14ac:dyDescent="0.25">
      <c r="E2097" s="113"/>
    </row>
    <row r="2098" spans="5:5" x14ac:dyDescent="0.25">
      <c r="E2098" s="113"/>
    </row>
    <row r="2099" spans="5:5" x14ac:dyDescent="0.25">
      <c r="E2099" s="113"/>
    </row>
    <row r="2100" spans="5:5" x14ac:dyDescent="0.25">
      <c r="E2100" s="113"/>
    </row>
    <row r="2101" spans="5:5" x14ac:dyDescent="0.25">
      <c r="E2101" s="113"/>
    </row>
    <row r="2102" spans="5:5" x14ac:dyDescent="0.25">
      <c r="E2102" s="113"/>
    </row>
    <row r="2103" spans="5:5" x14ac:dyDescent="0.25">
      <c r="E2103" s="113"/>
    </row>
    <row r="2104" spans="5:5" x14ac:dyDescent="0.25">
      <c r="E2104" s="113"/>
    </row>
    <row r="2105" spans="5:5" x14ac:dyDescent="0.25">
      <c r="E2105" s="113"/>
    </row>
    <row r="2106" spans="5:5" x14ac:dyDescent="0.25">
      <c r="E2106" s="113"/>
    </row>
    <row r="2107" spans="5:5" x14ac:dyDescent="0.25">
      <c r="E2107" s="113"/>
    </row>
    <row r="2108" spans="5:5" x14ac:dyDescent="0.25">
      <c r="E2108" s="113"/>
    </row>
    <row r="2109" spans="5:5" x14ac:dyDescent="0.25">
      <c r="E2109" s="113"/>
    </row>
    <row r="2110" spans="5:5" x14ac:dyDescent="0.25">
      <c r="E2110" s="113"/>
    </row>
    <row r="2111" spans="5:5" x14ac:dyDescent="0.25">
      <c r="E2111" s="113"/>
    </row>
    <row r="2112" spans="5:5" x14ac:dyDescent="0.25">
      <c r="E2112" s="113"/>
    </row>
    <row r="2113" spans="5:5" x14ac:dyDescent="0.25">
      <c r="E2113" s="113"/>
    </row>
    <row r="2114" spans="5:5" x14ac:dyDescent="0.25">
      <c r="E2114" s="113"/>
    </row>
    <row r="2115" spans="5:5" x14ac:dyDescent="0.25">
      <c r="E2115" s="113"/>
    </row>
    <row r="2116" spans="5:5" x14ac:dyDescent="0.25">
      <c r="E2116" s="113"/>
    </row>
    <row r="2117" spans="5:5" x14ac:dyDescent="0.25">
      <c r="E2117" s="113"/>
    </row>
    <row r="2118" spans="5:5" x14ac:dyDescent="0.25">
      <c r="E2118" s="113"/>
    </row>
    <row r="2119" spans="5:5" x14ac:dyDescent="0.25">
      <c r="E2119" s="113"/>
    </row>
    <row r="2120" spans="5:5" x14ac:dyDescent="0.25">
      <c r="E2120" s="113"/>
    </row>
    <row r="2121" spans="5:5" x14ac:dyDescent="0.25">
      <c r="E2121" s="113"/>
    </row>
    <row r="2122" spans="5:5" x14ac:dyDescent="0.25">
      <c r="E2122" s="113"/>
    </row>
    <row r="2123" spans="5:5" x14ac:dyDescent="0.25">
      <c r="E2123" s="113"/>
    </row>
    <row r="2124" spans="5:5" x14ac:dyDescent="0.25">
      <c r="E2124" s="113"/>
    </row>
    <row r="2125" spans="5:5" x14ac:dyDescent="0.25">
      <c r="E2125" s="113"/>
    </row>
    <row r="2126" spans="5:5" x14ac:dyDescent="0.25">
      <c r="E2126" s="113"/>
    </row>
    <row r="2127" spans="5:5" x14ac:dyDescent="0.25">
      <c r="E2127" s="113"/>
    </row>
    <row r="2128" spans="5:5" x14ac:dyDescent="0.25">
      <c r="E2128" s="113"/>
    </row>
    <row r="2129" spans="5:5" x14ac:dyDescent="0.25">
      <c r="E2129" s="113"/>
    </row>
    <row r="2130" spans="5:5" x14ac:dyDescent="0.25">
      <c r="E2130" s="113"/>
    </row>
    <row r="2131" spans="5:5" x14ac:dyDescent="0.25">
      <c r="E2131" s="113"/>
    </row>
    <row r="2132" spans="5:5" x14ac:dyDescent="0.25">
      <c r="E2132" s="113"/>
    </row>
    <row r="2133" spans="5:5" x14ac:dyDescent="0.25">
      <c r="E2133" s="113"/>
    </row>
    <row r="2134" spans="5:5" x14ac:dyDescent="0.25">
      <c r="E2134" s="113"/>
    </row>
    <row r="2135" spans="5:5" x14ac:dyDescent="0.25">
      <c r="E2135" s="113"/>
    </row>
    <row r="2136" spans="5:5" x14ac:dyDescent="0.25">
      <c r="E2136" s="113"/>
    </row>
    <row r="2137" spans="5:5" x14ac:dyDescent="0.25">
      <c r="E2137" s="113"/>
    </row>
    <row r="2138" spans="5:5" x14ac:dyDescent="0.25">
      <c r="E2138" s="113"/>
    </row>
    <row r="2139" spans="5:5" x14ac:dyDescent="0.25">
      <c r="E2139" s="113"/>
    </row>
    <row r="2140" spans="5:5" x14ac:dyDescent="0.25">
      <c r="E2140" s="113"/>
    </row>
    <row r="2141" spans="5:5" x14ac:dyDescent="0.25">
      <c r="E2141" s="113"/>
    </row>
    <row r="2142" spans="5:5" x14ac:dyDescent="0.25">
      <c r="E2142" s="113"/>
    </row>
    <row r="2143" spans="5:5" x14ac:dyDescent="0.25">
      <c r="E2143" s="113"/>
    </row>
    <row r="2144" spans="5:5" x14ac:dyDescent="0.25">
      <c r="E2144" s="113"/>
    </row>
    <row r="2145" spans="5:5" x14ac:dyDescent="0.25">
      <c r="E2145" s="113"/>
    </row>
    <row r="2146" spans="5:5" x14ac:dyDescent="0.25">
      <c r="E2146" s="113"/>
    </row>
    <row r="2147" spans="5:5" x14ac:dyDescent="0.25">
      <c r="E2147" s="113"/>
    </row>
    <row r="2148" spans="5:5" x14ac:dyDescent="0.25">
      <c r="E2148" s="113"/>
    </row>
    <row r="2149" spans="5:5" x14ac:dyDescent="0.25">
      <c r="E2149" s="113"/>
    </row>
    <row r="2150" spans="5:5" x14ac:dyDescent="0.25">
      <c r="E2150" s="113"/>
    </row>
    <row r="2151" spans="5:5" x14ac:dyDescent="0.25">
      <c r="E2151" s="113"/>
    </row>
    <row r="2152" spans="5:5" x14ac:dyDescent="0.25">
      <c r="E2152" s="113"/>
    </row>
    <row r="2153" spans="5:5" x14ac:dyDescent="0.25">
      <c r="E2153" s="113"/>
    </row>
    <row r="2154" spans="5:5" x14ac:dyDescent="0.25">
      <c r="E2154" s="113"/>
    </row>
    <row r="2155" spans="5:5" x14ac:dyDescent="0.25">
      <c r="E2155" s="113"/>
    </row>
    <row r="2156" spans="5:5" x14ac:dyDescent="0.25">
      <c r="E2156" s="113"/>
    </row>
    <row r="2157" spans="5:5" x14ac:dyDescent="0.25">
      <c r="E2157" s="113"/>
    </row>
    <row r="2158" spans="5:5" x14ac:dyDescent="0.25">
      <c r="E2158" s="113"/>
    </row>
    <row r="2159" spans="5:5" x14ac:dyDescent="0.25">
      <c r="E2159" s="113"/>
    </row>
    <row r="2160" spans="5:5" x14ac:dyDescent="0.25">
      <c r="E2160" s="113"/>
    </row>
    <row r="2161" spans="5:5" x14ac:dyDescent="0.25">
      <c r="E2161" s="113"/>
    </row>
    <row r="2162" spans="5:5" x14ac:dyDescent="0.25">
      <c r="E2162" s="113"/>
    </row>
    <row r="2163" spans="5:5" x14ac:dyDescent="0.25">
      <c r="E2163" s="113"/>
    </row>
    <row r="2164" spans="5:5" x14ac:dyDescent="0.25">
      <c r="E2164" s="113"/>
    </row>
    <row r="2165" spans="5:5" x14ac:dyDescent="0.25">
      <c r="E2165" s="113"/>
    </row>
    <row r="2166" spans="5:5" x14ac:dyDescent="0.25">
      <c r="E2166" s="113"/>
    </row>
    <row r="2167" spans="5:5" x14ac:dyDescent="0.25">
      <c r="E2167" s="113"/>
    </row>
    <row r="2168" spans="5:5" x14ac:dyDescent="0.25">
      <c r="E2168" s="113"/>
    </row>
    <row r="2169" spans="5:5" x14ac:dyDescent="0.25">
      <c r="E2169" s="113"/>
    </row>
    <row r="2170" spans="5:5" x14ac:dyDescent="0.25">
      <c r="E2170" s="113"/>
    </row>
    <row r="2171" spans="5:5" x14ac:dyDescent="0.25">
      <c r="E2171" s="113"/>
    </row>
    <row r="2172" spans="5:5" x14ac:dyDescent="0.25">
      <c r="E2172" s="113"/>
    </row>
    <row r="2173" spans="5:5" x14ac:dyDescent="0.25">
      <c r="E2173" s="113"/>
    </row>
    <row r="2174" spans="5:5" x14ac:dyDescent="0.25">
      <c r="E2174" s="113"/>
    </row>
    <row r="2175" spans="5:5" x14ac:dyDescent="0.25">
      <c r="E2175" s="113"/>
    </row>
    <row r="2176" spans="5:5" x14ac:dyDescent="0.25">
      <c r="E2176" s="113"/>
    </row>
    <row r="2177" spans="5:5" x14ac:dyDescent="0.25">
      <c r="E2177" s="113"/>
    </row>
    <row r="2178" spans="5:5" x14ac:dyDescent="0.25">
      <c r="E2178" s="113"/>
    </row>
    <row r="2179" spans="5:5" x14ac:dyDescent="0.25">
      <c r="E2179" s="113"/>
    </row>
    <row r="2180" spans="5:5" x14ac:dyDescent="0.25">
      <c r="E2180" s="113"/>
    </row>
    <row r="2181" spans="5:5" x14ac:dyDescent="0.25">
      <c r="E2181" s="113"/>
    </row>
    <row r="2182" spans="5:5" x14ac:dyDescent="0.25">
      <c r="E2182" s="113"/>
    </row>
    <row r="2183" spans="5:5" x14ac:dyDescent="0.25">
      <c r="E2183" s="113"/>
    </row>
    <row r="2184" spans="5:5" x14ac:dyDescent="0.25">
      <c r="E2184" s="113"/>
    </row>
    <row r="2185" spans="5:5" x14ac:dyDescent="0.25">
      <c r="E2185" s="113"/>
    </row>
    <row r="2186" spans="5:5" x14ac:dyDescent="0.25">
      <c r="E2186" s="113"/>
    </row>
    <row r="2187" spans="5:5" x14ac:dyDescent="0.25">
      <c r="E2187" s="113"/>
    </row>
    <row r="2188" spans="5:5" x14ac:dyDescent="0.25">
      <c r="E2188" s="113"/>
    </row>
    <row r="2189" spans="5:5" x14ac:dyDescent="0.25">
      <c r="E2189" s="113"/>
    </row>
    <row r="2190" spans="5:5" x14ac:dyDescent="0.25">
      <c r="E2190" s="113"/>
    </row>
    <row r="2191" spans="5:5" x14ac:dyDescent="0.25">
      <c r="E2191" s="113"/>
    </row>
    <row r="2192" spans="5:5" x14ac:dyDescent="0.25">
      <c r="E2192" s="113"/>
    </row>
    <row r="2193" spans="5:5" x14ac:dyDescent="0.25">
      <c r="E2193" s="113"/>
    </row>
    <row r="2194" spans="5:5" x14ac:dyDescent="0.25">
      <c r="E2194" s="113"/>
    </row>
    <row r="2195" spans="5:5" x14ac:dyDescent="0.25">
      <c r="E2195" s="113"/>
    </row>
    <row r="2196" spans="5:5" x14ac:dyDescent="0.25">
      <c r="E2196" s="113"/>
    </row>
    <row r="2197" spans="5:5" x14ac:dyDescent="0.25">
      <c r="E2197" s="113"/>
    </row>
    <row r="2198" spans="5:5" x14ac:dyDescent="0.25">
      <c r="E2198" s="113"/>
    </row>
    <row r="2199" spans="5:5" x14ac:dyDescent="0.25">
      <c r="E2199" s="113"/>
    </row>
    <row r="2200" spans="5:5" x14ac:dyDescent="0.25">
      <c r="E2200" s="113"/>
    </row>
    <row r="2201" spans="5:5" x14ac:dyDescent="0.25">
      <c r="E2201" s="113"/>
    </row>
    <row r="2202" spans="5:5" x14ac:dyDescent="0.25">
      <c r="E2202" s="113"/>
    </row>
    <row r="2203" spans="5:5" x14ac:dyDescent="0.25">
      <c r="E2203" s="113"/>
    </row>
    <row r="2204" spans="5:5" x14ac:dyDescent="0.25">
      <c r="E2204" s="113"/>
    </row>
    <row r="2205" spans="5:5" x14ac:dyDescent="0.25">
      <c r="E2205" s="113"/>
    </row>
    <row r="2206" spans="5:5" x14ac:dyDescent="0.25">
      <c r="E2206" s="113"/>
    </row>
    <row r="2207" spans="5:5" x14ac:dyDescent="0.25">
      <c r="E2207" s="113"/>
    </row>
    <row r="2208" spans="5:5" x14ac:dyDescent="0.25">
      <c r="E2208" s="113"/>
    </row>
    <row r="2209" spans="5:5" x14ac:dyDescent="0.25">
      <c r="E2209" s="113"/>
    </row>
    <row r="2210" spans="5:5" x14ac:dyDescent="0.25">
      <c r="E2210" s="113"/>
    </row>
    <row r="2211" spans="5:5" x14ac:dyDescent="0.25">
      <c r="E2211" s="113"/>
    </row>
    <row r="2212" spans="5:5" x14ac:dyDescent="0.25">
      <c r="E2212" s="113"/>
    </row>
    <row r="2213" spans="5:5" x14ac:dyDescent="0.25">
      <c r="E2213" s="113"/>
    </row>
    <row r="2214" spans="5:5" x14ac:dyDescent="0.25">
      <c r="E2214" s="113"/>
    </row>
    <row r="2215" spans="5:5" x14ac:dyDescent="0.25">
      <c r="E2215" s="113"/>
    </row>
    <row r="2216" spans="5:5" x14ac:dyDescent="0.25">
      <c r="E2216" s="113"/>
    </row>
    <row r="2217" spans="5:5" x14ac:dyDescent="0.25">
      <c r="E2217" s="113"/>
    </row>
    <row r="2218" spans="5:5" x14ac:dyDescent="0.25">
      <c r="E2218" s="113"/>
    </row>
    <row r="2219" spans="5:5" x14ac:dyDescent="0.25">
      <c r="E2219" s="113"/>
    </row>
    <row r="2220" spans="5:5" x14ac:dyDescent="0.25">
      <c r="E2220" s="113"/>
    </row>
    <row r="2221" spans="5:5" x14ac:dyDescent="0.25">
      <c r="E2221" s="113"/>
    </row>
    <row r="2222" spans="5:5" x14ac:dyDescent="0.25">
      <c r="E2222" s="113"/>
    </row>
    <row r="2223" spans="5:5" x14ac:dyDescent="0.25">
      <c r="E2223" s="113"/>
    </row>
    <row r="2224" spans="5:5" x14ac:dyDescent="0.25">
      <c r="E2224" s="113"/>
    </row>
    <row r="2225" spans="5:5" x14ac:dyDescent="0.25">
      <c r="E2225" s="113"/>
    </row>
    <row r="2226" spans="5:5" x14ac:dyDescent="0.25">
      <c r="E2226" s="113"/>
    </row>
    <row r="2227" spans="5:5" x14ac:dyDescent="0.25">
      <c r="E2227" s="113"/>
    </row>
    <row r="2228" spans="5:5" x14ac:dyDescent="0.25">
      <c r="E2228" s="113"/>
    </row>
    <row r="2229" spans="5:5" x14ac:dyDescent="0.25">
      <c r="E2229" s="113"/>
    </row>
    <row r="2230" spans="5:5" x14ac:dyDescent="0.25">
      <c r="E2230" s="113"/>
    </row>
    <row r="2231" spans="5:5" x14ac:dyDescent="0.25">
      <c r="E2231" s="113"/>
    </row>
    <row r="2232" spans="5:5" x14ac:dyDescent="0.25">
      <c r="E2232" s="113"/>
    </row>
    <row r="2233" spans="5:5" x14ac:dyDescent="0.25">
      <c r="E2233" s="113"/>
    </row>
    <row r="2234" spans="5:5" x14ac:dyDescent="0.25">
      <c r="E2234" s="113"/>
    </row>
    <row r="2235" spans="5:5" x14ac:dyDescent="0.25">
      <c r="E2235" s="113"/>
    </row>
    <row r="2236" spans="5:5" x14ac:dyDescent="0.25">
      <c r="E2236" s="113"/>
    </row>
    <row r="2237" spans="5:5" x14ac:dyDescent="0.25">
      <c r="E2237" s="113"/>
    </row>
    <row r="2238" spans="5:5" x14ac:dyDescent="0.25">
      <c r="E2238" s="113"/>
    </row>
    <row r="2239" spans="5:5" x14ac:dyDescent="0.25">
      <c r="E2239" s="113"/>
    </row>
    <row r="2240" spans="5:5" x14ac:dyDescent="0.25">
      <c r="E2240" s="113"/>
    </row>
    <row r="2241" spans="5:5" x14ac:dyDescent="0.25">
      <c r="E2241" s="113"/>
    </row>
    <row r="2242" spans="5:5" x14ac:dyDescent="0.25">
      <c r="E2242" s="113"/>
    </row>
    <row r="2243" spans="5:5" x14ac:dyDescent="0.25">
      <c r="E2243" s="113"/>
    </row>
    <row r="2244" spans="5:5" x14ac:dyDescent="0.25">
      <c r="E2244" s="113"/>
    </row>
    <row r="2245" spans="5:5" x14ac:dyDescent="0.25">
      <c r="E2245" s="113"/>
    </row>
    <row r="2246" spans="5:5" x14ac:dyDescent="0.25">
      <c r="E2246" s="113"/>
    </row>
    <row r="2247" spans="5:5" x14ac:dyDescent="0.25">
      <c r="E2247" s="113"/>
    </row>
    <row r="2248" spans="5:5" x14ac:dyDescent="0.25">
      <c r="E2248" s="113"/>
    </row>
    <row r="2249" spans="5:5" x14ac:dyDescent="0.25">
      <c r="E2249" s="113"/>
    </row>
    <row r="2250" spans="5:5" x14ac:dyDescent="0.25">
      <c r="E2250" s="113"/>
    </row>
    <row r="2251" spans="5:5" x14ac:dyDescent="0.25">
      <c r="E2251" s="113"/>
    </row>
    <row r="2252" spans="5:5" x14ac:dyDescent="0.25">
      <c r="E2252" s="113"/>
    </row>
    <row r="2253" spans="5:5" x14ac:dyDescent="0.25">
      <c r="E2253" s="113"/>
    </row>
    <row r="2254" spans="5:5" x14ac:dyDescent="0.25">
      <c r="E2254" s="113"/>
    </row>
    <row r="2255" spans="5:5" x14ac:dyDescent="0.25">
      <c r="E2255" s="113"/>
    </row>
    <row r="2256" spans="5:5" x14ac:dyDescent="0.25">
      <c r="E2256" s="113"/>
    </row>
    <row r="2257" spans="5:5" x14ac:dyDescent="0.25">
      <c r="E2257" s="113"/>
    </row>
    <row r="2258" spans="5:5" x14ac:dyDescent="0.25">
      <c r="E2258" s="113"/>
    </row>
    <row r="2259" spans="5:5" x14ac:dyDescent="0.25">
      <c r="E2259" s="113"/>
    </row>
    <row r="2260" spans="5:5" x14ac:dyDescent="0.25">
      <c r="E2260" s="113"/>
    </row>
    <row r="2261" spans="5:5" x14ac:dyDescent="0.25">
      <c r="E2261" s="113"/>
    </row>
    <row r="2262" spans="5:5" x14ac:dyDescent="0.25">
      <c r="E2262" s="113"/>
    </row>
    <row r="2263" spans="5:5" x14ac:dyDescent="0.25">
      <c r="E2263" s="113"/>
    </row>
    <row r="2264" spans="5:5" x14ac:dyDescent="0.25">
      <c r="E2264" s="113"/>
    </row>
    <row r="2265" spans="5:5" x14ac:dyDescent="0.25">
      <c r="E2265" s="113"/>
    </row>
    <row r="2266" spans="5:5" x14ac:dyDescent="0.25">
      <c r="E2266" s="113"/>
    </row>
    <row r="2267" spans="5:5" x14ac:dyDescent="0.25">
      <c r="E2267" s="113"/>
    </row>
    <row r="2268" spans="5:5" x14ac:dyDescent="0.25">
      <c r="E2268" s="113"/>
    </row>
    <row r="2269" spans="5:5" x14ac:dyDescent="0.25">
      <c r="E2269" s="113"/>
    </row>
    <row r="2270" spans="5:5" x14ac:dyDescent="0.25">
      <c r="E2270" s="113"/>
    </row>
    <row r="2271" spans="5:5" x14ac:dyDescent="0.25">
      <c r="E2271" s="113"/>
    </row>
    <row r="2272" spans="5:5" x14ac:dyDescent="0.25">
      <c r="E2272" s="113"/>
    </row>
    <row r="2273" spans="5:5" x14ac:dyDescent="0.25">
      <c r="E2273" s="113"/>
    </row>
    <row r="2274" spans="5:5" x14ac:dyDescent="0.25">
      <c r="E2274" s="113"/>
    </row>
    <row r="2275" spans="5:5" x14ac:dyDescent="0.25">
      <c r="E2275" s="113"/>
    </row>
    <row r="2276" spans="5:5" x14ac:dyDescent="0.25">
      <c r="E2276" s="113"/>
    </row>
    <row r="2277" spans="5:5" x14ac:dyDescent="0.25">
      <c r="E2277" s="113"/>
    </row>
    <row r="2278" spans="5:5" x14ac:dyDescent="0.25">
      <c r="E2278" s="113"/>
    </row>
    <row r="2279" spans="5:5" x14ac:dyDescent="0.25">
      <c r="E2279" s="113"/>
    </row>
    <row r="2280" spans="5:5" x14ac:dyDescent="0.25">
      <c r="E2280" s="113"/>
    </row>
    <row r="2281" spans="5:5" x14ac:dyDescent="0.25">
      <c r="E2281" s="113"/>
    </row>
    <row r="2282" spans="5:5" x14ac:dyDescent="0.25">
      <c r="E2282" s="113"/>
    </row>
    <row r="2283" spans="5:5" x14ac:dyDescent="0.25">
      <c r="E2283" s="113"/>
    </row>
    <row r="2284" spans="5:5" x14ac:dyDescent="0.25">
      <c r="E2284" s="113"/>
    </row>
    <row r="2285" spans="5:5" x14ac:dyDescent="0.25">
      <c r="E2285" s="113"/>
    </row>
    <row r="2286" spans="5:5" x14ac:dyDescent="0.25">
      <c r="E2286" s="113"/>
    </row>
    <row r="2287" spans="5:5" x14ac:dyDescent="0.25">
      <c r="E2287" s="113"/>
    </row>
    <row r="2288" spans="5:5" x14ac:dyDescent="0.25">
      <c r="E2288" s="113"/>
    </row>
    <row r="2289" spans="5:5" x14ac:dyDescent="0.25">
      <c r="E2289" s="113"/>
    </row>
    <row r="2290" spans="5:5" x14ac:dyDescent="0.25">
      <c r="E2290" s="113"/>
    </row>
    <row r="2291" spans="5:5" x14ac:dyDescent="0.25">
      <c r="E2291" s="113"/>
    </row>
    <row r="2292" spans="5:5" x14ac:dyDescent="0.25">
      <c r="E2292" s="113"/>
    </row>
    <row r="2293" spans="5:5" x14ac:dyDescent="0.25">
      <c r="E2293" s="113"/>
    </row>
    <row r="2294" spans="5:5" x14ac:dyDescent="0.25">
      <c r="E2294" s="113"/>
    </row>
    <row r="2295" spans="5:5" x14ac:dyDescent="0.25">
      <c r="E2295" s="113"/>
    </row>
    <row r="2296" spans="5:5" x14ac:dyDescent="0.25">
      <c r="E2296" s="113"/>
    </row>
    <row r="2297" spans="5:5" x14ac:dyDescent="0.25">
      <c r="E2297" s="113"/>
    </row>
    <row r="2298" spans="5:5" x14ac:dyDescent="0.25">
      <c r="E2298" s="113"/>
    </row>
    <row r="2299" spans="5:5" x14ac:dyDescent="0.25">
      <c r="E2299" s="113"/>
    </row>
    <row r="2300" spans="5:5" x14ac:dyDescent="0.25">
      <c r="E2300" s="113"/>
    </row>
    <row r="2301" spans="5:5" x14ac:dyDescent="0.25">
      <c r="E2301" s="113"/>
    </row>
    <row r="2302" spans="5:5" x14ac:dyDescent="0.25">
      <c r="E2302" s="113"/>
    </row>
    <row r="2303" spans="5:5" x14ac:dyDescent="0.25">
      <c r="E2303" s="113"/>
    </row>
    <row r="2304" spans="5:5" x14ac:dyDescent="0.25">
      <c r="E2304" s="113"/>
    </row>
    <row r="2305" spans="5:5" x14ac:dyDescent="0.25">
      <c r="E2305" s="113"/>
    </row>
    <row r="2306" spans="5:5" x14ac:dyDescent="0.25">
      <c r="E2306" s="113"/>
    </row>
    <row r="2307" spans="5:5" x14ac:dyDescent="0.25">
      <c r="E2307" s="113"/>
    </row>
    <row r="2308" spans="5:5" x14ac:dyDescent="0.25">
      <c r="E2308" s="113"/>
    </row>
    <row r="2309" spans="5:5" x14ac:dyDescent="0.25">
      <c r="E2309" s="113"/>
    </row>
    <row r="2310" spans="5:5" x14ac:dyDescent="0.25">
      <c r="E2310" s="113"/>
    </row>
    <row r="2311" spans="5:5" x14ac:dyDescent="0.25">
      <c r="E2311" s="113"/>
    </row>
    <row r="2312" spans="5:5" x14ac:dyDescent="0.25">
      <c r="E2312" s="113"/>
    </row>
    <row r="2313" spans="5:5" x14ac:dyDescent="0.25">
      <c r="E2313" s="113"/>
    </row>
    <row r="2314" spans="5:5" x14ac:dyDescent="0.25">
      <c r="E2314" s="113"/>
    </row>
    <row r="2315" spans="5:5" x14ac:dyDescent="0.25">
      <c r="E2315" s="113"/>
    </row>
    <row r="2316" spans="5:5" x14ac:dyDescent="0.25">
      <c r="E2316" s="113"/>
    </row>
    <row r="2317" spans="5:5" x14ac:dyDescent="0.25">
      <c r="E2317" s="113"/>
    </row>
    <row r="2318" spans="5:5" x14ac:dyDescent="0.25">
      <c r="E2318" s="113"/>
    </row>
    <row r="2319" spans="5:5" x14ac:dyDescent="0.25">
      <c r="E2319" s="113"/>
    </row>
    <row r="2320" spans="5:5" x14ac:dyDescent="0.25">
      <c r="E2320" s="113"/>
    </row>
    <row r="2321" spans="5:5" x14ac:dyDescent="0.25">
      <c r="E2321" s="113"/>
    </row>
    <row r="2322" spans="5:5" x14ac:dyDescent="0.25">
      <c r="E2322" s="113"/>
    </row>
    <row r="2323" spans="5:5" x14ac:dyDescent="0.25">
      <c r="E2323" s="113"/>
    </row>
    <row r="2324" spans="5:5" x14ac:dyDescent="0.25">
      <c r="E2324" s="113"/>
    </row>
    <row r="2325" spans="5:5" x14ac:dyDescent="0.25">
      <c r="E2325" s="113"/>
    </row>
    <row r="2326" spans="5:5" x14ac:dyDescent="0.25">
      <c r="E2326" s="113"/>
    </row>
    <row r="2327" spans="5:5" x14ac:dyDescent="0.25">
      <c r="E2327" s="113"/>
    </row>
    <row r="2328" spans="5:5" x14ac:dyDescent="0.25">
      <c r="E2328" s="113"/>
    </row>
    <row r="2329" spans="5:5" x14ac:dyDescent="0.25">
      <c r="E2329" s="113"/>
    </row>
    <row r="2330" spans="5:5" x14ac:dyDescent="0.25">
      <c r="E2330" s="113"/>
    </row>
    <row r="2331" spans="5:5" x14ac:dyDescent="0.25">
      <c r="E2331" s="113"/>
    </row>
    <row r="2332" spans="5:5" x14ac:dyDescent="0.25">
      <c r="E2332" s="113"/>
    </row>
    <row r="2333" spans="5:5" x14ac:dyDescent="0.25">
      <c r="E2333" s="113"/>
    </row>
    <row r="2334" spans="5:5" x14ac:dyDescent="0.25">
      <c r="E2334" s="113"/>
    </row>
    <row r="2335" spans="5:5" x14ac:dyDescent="0.25">
      <c r="E2335" s="113"/>
    </row>
    <row r="2336" spans="5:5" x14ac:dyDescent="0.25">
      <c r="E2336" s="113"/>
    </row>
    <row r="2337" spans="5:5" x14ac:dyDescent="0.25">
      <c r="E2337" s="113"/>
    </row>
    <row r="2338" spans="5:5" x14ac:dyDescent="0.25">
      <c r="E2338" s="113"/>
    </row>
    <row r="2339" spans="5:5" x14ac:dyDescent="0.25">
      <c r="E2339" s="113"/>
    </row>
    <row r="2340" spans="5:5" x14ac:dyDescent="0.25">
      <c r="E2340" s="113"/>
    </row>
    <row r="2341" spans="5:5" x14ac:dyDescent="0.25">
      <c r="E2341" s="113"/>
    </row>
    <row r="2342" spans="5:5" x14ac:dyDescent="0.25">
      <c r="E2342" s="113"/>
    </row>
    <row r="2343" spans="5:5" x14ac:dyDescent="0.25">
      <c r="E2343" s="113"/>
    </row>
    <row r="2344" spans="5:5" x14ac:dyDescent="0.25">
      <c r="E2344" s="113"/>
    </row>
    <row r="2345" spans="5:5" x14ac:dyDescent="0.25">
      <c r="E2345" s="113"/>
    </row>
    <row r="2346" spans="5:5" x14ac:dyDescent="0.25">
      <c r="E2346" s="113"/>
    </row>
    <row r="2347" spans="5:5" x14ac:dyDescent="0.25">
      <c r="E2347" s="113"/>
    </row>
    <row r="2348" spans="5:5" x14ac:dyDescent="0.25">
      <c r="E2348" s="113"/>
    </row>
    <row r="2349" spans="5:5" x14ac:dyDescent="0.25">
      <c r="E2349" s="113"/>
    </row>
    <row r="2350" spans="5:5" x14ac:dyDescent="0.25">
      <c r="E2350" s="113"/>
    </row>
    <row r="2351" spans="5:5" x14ac:dyDescent="0.25">
      <c r="E2351" s="113"/>
    </row>
    <row r="2352" spans="5:5" x14ac:dyDescent="0.25">
      <c r="E2352" s="113"/>
    </row>
    <row r="2353" spans="5:5" x14ac:dyDescent="0.25">
      <c r="E2353" s="113"/>
    </row>
    <row r="2354" spans="5:5" x14ac:dyDescent="0.25">
      <c r="E2354" s="113"/>
    </row>
    <row r="2355" spans="5:5" x14ac:dyDescent="0.25">
      <c r="E2355" s="113"/>
    </row>
    <row r="2356" spans="5:5" x14ac:dyDescent="0.25">
      <c r="E2356" s="113"/>
    </row>
    <row r="2357" spans="5:5" x14ac:dyDescent="0.25">
      <c r="E2357" s="113"/>
    </row>
    <row r="2358" spans="5:5" x14ac:dyDescent="0.25">
      <c r="E2358" s="113"/>
    </row>
    <row r="2359" spans="5:5" x14ac:dyDescent="0.25">
      <c r="E2359" s="113"/>
    </row>
    <row r="2360" spans="5:5" x14ac:dyDescent="0.25">
      <c r="E2360" s="113"/>
    </row>
    <row r="2361" spans="5:5" x14ac:dyDescent="0.25">
      <c r="E2361" s="113"/>
    </row>
    <row r="2362" spans="5:5" x14ac:dyDescent="0.25">
      <c r="E2362" s="113"/>
    </row>
    <row r="2363" spans="5:5" x14ac:dyDescent="0.25">
      <c r="E2363" s="113"/>
    </row>
    <row r="2364" spans="5:5" x14ac:dyDescent="0.25">
      <c r="E2364" s="113"/>
    </row>
    <row r="2365" spans="5:5" x14ac:dyDescent="0.25">
      <c r="E2365" s="113"/>
    </row>
    <row r="2366" spans="5:5" x14ac:dyDescent="0.25">
      <c r="E2366" s="113"/>
    </row>
    <row r="2367" spans="5:5" x14ac:dyDescent="0.25">
      <c r="E2367" s="113"/>
    </row>
    <row r="2368" spans="5:5" x14ac:dyDescent="0.25">
      <c r="E2368" s="113"/>
    </row>
    <row r="2369" spans="5:5" x14ac:dyDescent="0.25">
      <c r="E2369" s="113"/>
    </row>
    <row r="2370" spans="5:5" x14ac:dyDescent="0.25">
      <c r="E2370" s="113"/>
    </row>
    <row r="2371" spans="5:5" x14ac:dyDescent="0.25">
      <c r="E2371" s="113"/>
    </row>
    <row r="2372" spans="5:5" x14ac:dyDescent="0.25">
      <c r="E2372" s="113"/>
    </row>
    <row r="2373" spans="5:5" x14ac:dyDescent="0.25">
      <c r="E2373" s="113"/>
    </row>
    <row r="2374" spans="5:5" x14ac:dyDescent="0.25">
      <c r="E2374" s="113"/>
    </row>
    <row r="2375" spans="5:5" x14ac:dyDescent="0.25">
      <c r="E2375" s="113"/>
    </row>
    <row r="2376" spans="5:5" x14ac:dyDescent="0.25">
      <c r="E2376" s="113"/>
    </row>
    <row r="2377" spans="5:5" x14ac:dyDescent="0.25">
      <c r="E2377" s="113"/>
    </row>
    <row r="2378" spans="5:5" x14ac:dyDescent="0.25">
      <c r="E2378" s="113"/>
    </row>
    <row r="2379" spans="5:5" x14ac:dyDescent="0.25">
      <c r="E2379" s="113"/>
    </row>
    <row r="2380" spans="5:5" x14ac:dyDescent="0.25">
      <c r="E2380" s="113"/>
    </row>
    <row r="2381" spans="5:5" x14ac:dyDescent="0.25">
      <c r="E2381" s="113"/>
    </row>
    <row r="2382" spans="5:5" x14ac:dyDescent="0.25">
      <c r="E2382" s="113"/>
    </row>
    <row r="2383" spans="5:5" x14ac:dyDescent="0.25">
      <c r="E2383" s="113"/>
    </row>
    <row r="2384" spans="5:5" x14ac:dyDescent="0.25">
      <c r="E2384" s="113"/>
    </row>
    <row r="2385" spans="5:5" x14ac:dyDescent="0.25">
      <c r="E2385" s="113"/>
    </row>
    <row r="2386" spans="5:5" x14ac:dyDescent="0.25">
      <c r="E2386" s="113"/>
    </row>
    <row r="2387" spans="5:5" x14ac:dyDescent="0.25">
      <c r="E2387" s="113"/>
    </row>
    <row r="2388" spans="5:5" x14ac:dyDescent="0.25">
      <c r="E2388" s="113"/>
    </row>
    <row r="2389" spans="5:5" x14ac:dyDescent="0.25">
      <c r="E2389" s="113"/>
    </row>
    <row r="2390" spans="5:5" x14ac:dyDescent="0.25">
      <c r="E2390" s="113"/>
    </row>
    <row r="2391" spans="5:5" x14ac:dyDescent="0.25">
      <c r="E2391" s="113"/>
    </row>
    <row r="2392" spans="5:5" x14ac:dyDescent="0.25">
      <c r="E2392" s="113"/>
    </row>
    <row r="2393" spans="5:5" x14ac:dyDescent="0.25">
      <c r="E2393" s="113"/>
    </row>
    <row r="2394" spans="5:5" x14ac:dyDescent="0.25">
      <c r="E2394" s="113"/>
    </row>
    <row r="2395" spans="5:5" x14ac:dyDescent="0.25">
      <c r="E2395" s="113"/>
    </row>
    <row r="2396" spans="5:5" x14ac:dyDescent="0.25">
      <c r="E2396" s="113"/>
    </row>
    <row r="2397" spans="5:5" x14ac:dyDescent="0.25">
      <c r="E2397" s="113"/>
    </row>
    <row r="2398" spans="5:5" x14ac:dyDescent="0.25">
      <c r="E2398" s="113"/>
    </row>
    <row r="2399" spans="5:5" x14ac:dyDescent="0.25">
      <c r="E2399" s="113"/>
    </row>
    <row r="2400" spans="5:5" x14ac:dyDescent="0.25">
      <c r="E2400" s="113"/>
    </row>
    <row r="2401" spans="5:5" x14ac:dyDescent="0.25">
      <c r="E2401" s="113"/>
    </row>
    <row r="2402" spans="5:5" x14ac:dyDescent="0.25">
      <c r="E2402" s="113"/>
    </row>
    <row r="2403" spans="5:5" x14ac:dyDescent="0.25">
      <c r="E2403" s="113"/>
    </row>
    <row r="2404" spans="5:5" x14ac:dyDescent="0.25">
      <c r="E2404" s="113"/>
    </row>
    <row r="2405" spans="5:5" x14ac:dyDescent="0.25">
      <c r="E2405" s="113"/>
    </row>
    <row r="2406" spans="5:5" x14ac:dyDescent="0.25">
      <c r="E2406" s="113"/>
    </row>
    <row r="2407" spans="5:5" x14ac:dyDescent="0.25">
      <c r="E2407" s="113"/>
    </row>
    <row r="2408" spans="5:5" x14ac:dyDescent="0.25">
      <c r="E2408" s="113"/>
    </row>
    <row r="2409" spans="5:5" x14ac:dyDescent="0.25">
      <c r="E2409" s="113"/>
    </row>
    <row r="2410" spans="5:5" x14ac:dyDescent="0.25">
      <c r="E2410" s="113"/>
    </row>
    <row r="2411" spans="5:5" x14ac:dyDescent="0.25">
      <c r="E2411" s="113"/>
    </row>
    <row r="2412" spans="5:5" x14ac:dyDescent="0.25">
      <c r="E2412" s="113"/>
    </row>
    <row r="2413" spans="5:5" x14ac:dyDescent="0.25">
      <c r="E2413" s="113"/>
    </row>
    <row r="2414" spans="5:5" x14ac:dyDescent="0.25">
      <c r="E2414" s="113"/>
    </row>
    <row r="2415" spans="5:5" x14ac:dyDescent="0.25">
      <c r="E2415" s="113"/>
    </row>
    <row r="2416" spans="5:5" x14ac:dyDescent="0.25">
      <c r="E2416" s="113"/>
    </row>
    <row r="2417" spans="5:5" x14ac:dyDescent="0.25">
      <c r="E2417" s="113"/>
    </row>
    <row r="2418" spans="5:5" x14ac:dyDescent="0.25">
      <c r="E2418" s="113"/>
    </row>
    <row r="2419" spans="5:5" x14ac:dyDescent="0.25">
      <c r="E2419" s="113"/>
    </row>
    <row r="2420" spans="5:5" x14ac:dyDescent="0.25">
      <c r="E2420" s="113"/>
    </row>
    <row r="2421" spans="5:5" x14ac:dyDescent="0.25">
      <c r="E2421" s="113"/>
    </row>
    <row r="2422" spans="5:5" x14ac:dyDescent="0.25">
      <c r="E2422" s="113"/>
    </row>
    <row r="2423" spans="5:5" x14ac:dyDescent="0.25">
      <c r="E2423" s="113"/>
    </row>
    <row r="2424" spans="5:5" x14ac:dyDescent="0.25">
      <c r="E2424" s="113"/>
    </row>
    <row r="2425" spans="5:5" x14ac:dyDescent="0.25">
      <c r="E2425" s="113"/>
    </row>
    <row r="2426" spans="5:5" x14ac:dyDescent="0.25">
      <c r="E2426" s="113"/>
    </row>
    <row r="2427" spans="5:5" x14ac:dyDescent="0.25">
      <c r="E2427" s="113"/>
    </row>
    <row r="2428" spans="5:5" x14ac:dyDescent="0.25">
      <c r="E2428" s="113"/>
    </row>
    <row r="2429" spans="5:5" x14ac:dyDescent="0.25">
      <c r="E2429" s="113"/>
    </row>
    <row r="2430" spans="5:5" x14ac:dyDescent="0.25">
      <c r="E2430" s="113"/>
    </row>
    <row r="2431" spans="5:5" x14ac:dyDescent="0.25">
      <c r="E2431" s="113"/>
    </row>
    <row r="2432" spans="5:5" x14ac:dyDescent="0.25">
      <c r="E2432" s="113"/>
    </row>
    <row r="2433" spans="5:5" x14ac:dyDescent="0.25">
      <c r="E2433" s="113"/>
    </row>
    <row r="2434" spans="5:5" x14ac:dyDescent="0.25">
      <c r="E2434" s="113"/>
    </row>
    <row r="2435" spans="5:5" x14ac:dyDescent="0.25">
      <c r="E2435" s="113"/>
    </row>
    <row r="2436" spans="5:5" x14ac:dyDescent="0.25">
      <c r="E2436" s="113"/>
    </row>
    <row r="2437" spans="5:5" x14ac:dyDescent="0.25">
      <c r="E2437" s="113"/>
    </row>
    <row r="2438" spans="5:5" x14ac:dyDescent="0.25">
      <c r="E2438" s="113"/>
    </row>
    <row r="2439" spans="5:5" x14ac:dyDescent="0.25">
      <c r="E2439" s="113"/>
    </row>
    <row r="2440" spans="5:5" x14ac:dyDescent="0.25">
      <c r="E2440" s="113"/>
    </row>
    <row r="2441" spans="5:5" x14ac:dyDescent="0.25">
      <c r="E2441" s="113"/>
    </row>
    <row r="2442" spans="5:5" x14ac:dyDescent="0.25">
      <c r="E2442" s="113"/>
    </row>
    <row r="2443" spans="5:5" x14ac:dyDescent="0.25">
      <c r="E2443" s="113"/>
    </row>
    <row r="2444" spans="5:5" x14ac:dyDescent="0.25">
      <c r="E2444" s="113"/>
    </row>
    <row r="2445" spans="5:5" x14ac:dyDescent="0.25">
      <c r="E2445" s="113"/>
    </row>
    <row r="2446" spans="5:5" x14ac:dyDescent="0.25">
      <c r="E2446" s="113"/>
    </row>
    <row r="2447" spans="5:5" x14ac:dyDescent="0.25">
      <c r="E2447" s="113"/>
    </row>
    <row r="2448" spans="5:5" x14ac:dyDescent="0.25">
      <c r="E2448" s="113"/>
    </row>
    <row r="2449" spans="5:5" x14ac:dyDescent="0.25">
      <c r="E2449" s="113"/>
    </row>
    <row r="2450" spans="5:5" x14ac:dyDescent="0.25">
      <c r="E2450" s="113"/>
    </row>
    <row r="2451" spans="5:5" x14ac:dyDescent="0.25">
      <c r="E2451" s="113"/>
    </row>
    <row r="2452" spans="5:5" x14ac:dyDescent="0.25">
      <c r="E2452" s="113"/>
    </row>
    <row r="2453" spans="5:5" x14ac:dyDescent="0.25">
      <c r="E2453" s="113"/>
    </row>
    <row r="2454" spans="5:5" x14ac:dyDescent="0.25">
      <c r="E2454" s="113"/>
    </row>
    <row r="2455" spans="5:5" x14ac:dyDescent="0.25">
      <c r="E2455" s="113"/>
    </row>
    <row r="2456" spans="5:5" x14ac:dyDescent="0.25">
      <c r="E2456" s="113"/>
    </row>
    <row r="2457" spans="5:5" x14ac:dyDescent="0.25">
      <c r="E2457" s="113"/>
    </row>
    <row r="2458" spans="5:5" x14ac:dyDescent="0.25">
      <c r="E2458" s="113"/>
    </row>
    <row r="2459" spans="5:5" x14ac:dyDescent="0.25">
      <c r="E2459" s="113"/>
    </row>
    <row r="2460" spans="5:5" x14ac:dyDescent="0.25">
      <c r="E2460" s="113"/>
    </row>
    <row r="2461" spans="5:5" x14ac:dyDescent="0.25">
      <c r="E2461" s="113"/>
    </row>
    <row r="2462" spans="5:5" x14ac:dyDescent="0.25">
      <c r="E2462" s="113"/>
    </row>
    <row r="2463" spans="5:5" x14ac:dyDescent="0.25">
      <c r="E2463" s="113"/>
    </row>
    <row r="2464" spans="5:5" x14ac:dyDescent="0.25">
      <c r="E2464" s="113"/>
    </row>
    <row r="2465" spans="5:5" x14ac:dyDescent="0.25">
      <c r="E2465" s="113"/>
    </row>
    <row r="2466" spans="5:5" x14ac:dyDescent="0.25">
      <c r="E2466" s="113"/>
    </row>
    <row r="2467" spans="5:5" x14ac:dyDescent="0.25">
      <c r="E2467" s="113"/>
    </row>
    <row r="2468" spans="5:5" x14ac:dyDescent="0.25">
      <c r="E2468" s="113"/>
    </row>
    <row r="2469" spans="5:5" x14ac:dyDescent="0.25">
      <c r="E2469" s="113"/>
    </row>
    <row r="2470" spans="5:5" x14ac:dyDescent="0.25">
      <c r="E2470" s="113"/>
    </row>
    <row r="2471" spans="5:5" x14ac:dyDescent="0.25">
      <c r="E2471" s="113"/>
    </row>
    <row r="2472" spans="5:5" x14ac:dyDescent="0.25">
      <c r="E2472" s="113"/>
    </row>
    <row r="2473" spans="5:5" x14ac:dyDescent="0.25">
      <c r="E2473" s="113"/>
    </row>
    <row r="2474" spans="5:5" x14ac:dyDescent="0.25">
      <c r="E2474" s="113"/>
    </row>
    <row r="2475" spans="5:5" x14ac:dyDescent="0.25">
      <c r="E2475" s="113"/>
    </row>
    <row r="2476" spans="5:5" x14ac:dyDescent="0.25">
      <c r="E2476" s="113"/>
    </row>
    <row r="2477" spans="5:5" x14ac:dyDescent="0.25">
      <c r="E2477" s="113"/>
    </row>
    <row r="2478" spans="5:5" x14ac:dyDescent="0.25">
      <c r="E2478" s="113"/>
    </row>
    <row r="2479" spans="5:5" x14ac:dyDescent="0.25">
      <c r="E2479" s="113"/>
    </row>
    <row r="2480" spans="5:5" x14ac:dyDescent="0.25">
      <c r="E2480" s="113"/>
    </row>
    <row r="2481" spans="5:5" x14ac:dyDescent="0.25">
      <c r="E2481" s="113"/>
    </row>
    <row r="2482" spans="5:5" x14ac:dyDescent="0.25">
      <c r="E2482" s="113"/>
    </row>
    <row r="2483" spans="5:5" x14ac:dyDescent="0.25">
      <c r="E2483" s="113"/>
    </row>
    <row r="2484" spans="5:5" x14ac:dyDescent="0.25">
      <c r="E2484" s="113"/>
    </row>
    <row r="2485" spans="5:5" x14ac:dyDescent="0.25">
      <c r="E2485" s="113"/>
    </row>
    <row r="2486" spans="5:5" x14ac:dyDescent="0.25">
      <c r="E2486" s="113"/>
    </row>
    <row r="2487" spans="5:5" x14ac:dyDescent="0.25">
      <c r="E2487" s="113"/>
    </row>
    <row r="2488" spans="5:5" x14ac:dyDescent="0.25">
      <c r="E2488" s="113"/>
    </row>
    <row r="2489" spans="5:5" x14ac:dyDescent="0.25">
      <c r="E2489" s="113"/>
    </row>
    <row r="2490" spans="5:5" x14ac:dyDescent="0.25">
      <c r="E2490" s="113"/>
    </row>
    <row r="2491" spans="5:5" x14ac:dyDescent="0.25">
      <c r="E2491" s="113"/>
    </row>
    <row r="2492" spans="5:5" x14ac:dyDescent="0.25">
      <c r="E2492" s="113"/>
    </row>
    <row r="2493" spans="5:5" x14ac:dyDescent="0.25">
      <c r="E2493" s="113"/>
    </row>
    <row r="2494" spans="5:5" x14ac:dyDescent="0.25">
      <c r="E2494" s="113"/>
    </row>
    <row r="2495" spans="5:5" x14ac:dyDescent="0.25">
      <c r="E2495" s="113"/>
    </row>
    <row r="2496" spans="5:5" x14ac:dyDescent="0.25">
      <c r="E2496" s="113"/>
    </row>
    <row r="2497" spans="5:5" x14ac:dyDescent="0.25">
      <c r="E2497" s="113"/>
    </row>
    <row r="2498" spans="5:5" x14ac:dyDescent="0.25">
      <c r="E2498" s="113"/>
    </row>
    <row r="2499" spans="5:5" x14ac:dyDescent="0.25">
      <c r="E2499" s="113"/>
    </row>
    <row r="2500" spans="5:5" x14ac:dyDescent="0.25">
      <c r="E2500" s="113"/>
    </row>
    <row r="2501" spans="5:5" x14ac:dyDescent="0.25">
      <c r="E2501" s="113"/>
    </row>
    <row r="2502" spans="5:5" x14ac:dyDescent="0.25">
      <c r="E2502" s="113"/>
    </row>
    <row r="2503" spans="5:5" x14ac:dyDescent="0.25">
      <c r="E2503" s="113"/>
    </row>
    <row r="2504" spans="5:5" x14ac:dyDescent="0.25">
      <c r="E2504" s="113"/>
    </row>
    <row r="2505" spans="5:5" x14ac:dyDescent="0.25">
      <c r="E2505" s="113"/>
    </row>
    <row r="2506" spans="5:5" x14ac:dyDescent="0.25">
      <c r="E2506" s="113"/>
    </row>
    <row r="2507" spans="5:5" x14ac:dyDescent="0.25">
      <c r="E2507" s="113"/>
    </row>
    <row r="2508" spans="5:5" x14ac:dyDescent="0.25">
      <c r="E2508" s="113"/>
    </row>
    <row r="2509" spans="5:5" x14ac:dyDescent="0.25">
      <c r="E2509" s="113"/>
    </row>
    <row r="2510" spans="5:5" x14ac:dyDescent="0.25">
      <c r="E2510" s="113"/>
    </row>
    <row r="2511" spans="5:5" x14ac:dyDescent="0.25">
      <c r="E2511" s="113"/>
    </row>
    <row r="2512" spans="5:5" x14ac:dyDescent="0.25">
      <c r="E2512" s="113"/>
    </row>
    <row r="2513" spans="5:5" x14ac:dyDescent="0.25">
      <c r="E2513" s="113"/>
    </row>
    <row r="2514" spans="5:5" x14ac:dyDescent="0.25">
      <c r="E2514" s="113"/>
    </row>
    <row r="2515" spans="5:5" x14ac:dyDescent="0.25">
      <c r="E2515" s="113"/>
    </row>
    <row r="2516" spans="5:5" x14ac:dyDescent="0.25">
      <c r="E2516" s="113"/>
    </row>
    <row r="2517" spans="5:5" x14ac:dyDescent="0.25">
      <c r="E2517" s="113"/>
    </row>
    <row r="2518" spans="5:5" x14ac:dyDescent="0.25">
      <c r="E2518" s="113"/>
    </row>
    <row r="2519" spans="5:5" x14ac:dyDescent="0.25">
      <c r="E2519" s="113"/>
    </row>
    <row r="2520" spans="5:5" x14ac:dyDescent="0.25">
      <c r="E2520" s="113"/>
    </row>
    <row r="2521" spans="5:5" x14ac:dyDescent="0.25">
      <c r="E2521" s="113"/>
    </row>
    <row r="2522" spans="5:5" x14ac:dyDescent="0.25">
      <c r="E2522" s="113"/>
    </row>
    <row r="2523" spans="5:5" x14ac:dyDescent="0.25">
      <c r="E2523" s="113"/>
    </row>
    <row r="2524" spans="5:5" x14ac:dyDescent="0.25">
      <c r="E2524" s="113"/>
    </row>
    <row r="2525" spans="5:5" x14ac:dyDescent="0.25">
      <c r="E2525" s="113"/>
    </row>
    <row r="2526" spans="5:5" x14ac:dyDescent="0.25">
      <c r="E2526" s="113"/>
    </row>
    <row r="2527" spans="5:5" x14ac:dyDescent="0.25">
      <c r="E2527" s="113"/>
    </row>
    <row r="2528" spans="5:5" x14ac:dyDescent="0.25">
      <c r="E2528" s="113"/>
    </row>
    <row r="2529" spans="5:5" x14ac:dyDescent="0.25">
      <c r="E2529" s="113"/>
    </row>
    <row r="2530" spans="5:5" x14ac:dyDescent="0.25">
      <c r="E2530" s="113"/>
    </row>
    <row r="2531" spans="5:5" x14ac:dyDescent="0.25">
      <c r="E2531" s="113"/>
    </row>
    <row r="2532" spans="5:5" x14ac:dyDescent="0.25">
      <c r="E2532" s="113"/>
    </row>
    <row r="2533" spans="5:5" x14ac:dyDescent="0.25">
      <c r="E2533" s="113"/>
    </row>
    <row r="2534" spans="5:5" x14ac:dyDescent="0.25">
      <c r="E2534" s="113"/>
    </row>
    <row r="2535" spans="5:5" x14ac:dyDescent="0.25">
      <c r="E2535" s="113"/>
    </row>
    <row r="2536" spans="5:5" x14ac:dyDescent="0.25">
      <c r="E2536" s="113"/>
    </row>
    <row r="2537" spans="5:5" x14ac:dyDescent="0.25">
      <c r="E2537" s="113"/>
    </row>
    <row r="2538" spans="5:5" x14ac:dyDescent="0.25">
      <c r="E2538" s="113"/>
    </row>
    <row r="2539" spans="5:5" x14ac:dyDescent="0.25">
      <c r="E2539" s="113"/>
    </row>
    <row r="2540" spans="5:5" x14ac:dyDescent="0.25">
      <c r="E2540" s="113"/>
    </row>
    <row r="2541" spans="5:5" x14ac:dyDescent="0.25">
      <c r="E2541" s="113"/>
    </row>
    <row r="2542" spans="5:5" x14ac:dyDescent="0.25">
      <c r="E2542" s="113"/>
    </row>
    <row r="2543" spans="5:5" x14ac:dyDescent="0.25">
      <c r="E2543" s="113"/>
    </row>
    <row r="2544" spans="5:5" x14ac:dyDescent="0.25">
      <c r="E2544" s="113"/>
    </row>
    <row r="2545" spans="5:5" x14ac:dyDescent="0.25">
      <c r="E2545" s="113"/>
    </row>
    <row r="2546" spans="5:5" x14ac:dyDescent="0.25">
      <c r="E2546" s="113"/>
    </row>
    <row r="2547" spans="5:5" x14ac:dyDescent="0.25">
      <c r="E2547" s="113"/>
    </row>
    <row r="2548" spans="5:5" x14ac:dyDescent="0.25">
      <c r="E2548" s="113"/>
    </row>
    <row r="2549" spans="5:5" x14ac:dyDescent="0.25">
      <c r="E2549" s="113"/>
    </row>
    <row r="2550" spans="5:5" x14ac:dyDescent="0.25">
      <c r="E2550" s="113"/>
    </row>
    <row r="2551" spans="5:5" x14ac:dyDescent="0.25">
      <c r="E2551" s="113"/>
    </row>
    <row r="2552" spans="5:5" x14ac:dyDescent="0.25">
      <c r="E2552" s="113"/>
    </row>
    <row r="2553" spans="5:5" x14ac:dyDescent="0.25">
      <c r="E2553" s="113"/>
    </row>
    <row r="2554" spans="5:5" x14ac:dyDescent="0.25">
      <c r="E2554" s="113"/>
    </row>
    <row r="2555" spans="5:5" x14ac:dyDescent="0.25">
      <c r="E2555" s="113"/>
    </row>
    <row r="2556" spans="5:5" x14ac:dyDescent="0.25">
      <c r="E2556" s="113"/>
    </row>
    <row r="2557" spans="5:5" x14ac:dyDescent="0.25">
      <c r="E2557" s="113"/>
    </row>
    <row r="2558" spans="5:5" x14ac:dyDescent="0.25">
      <c r="E2558" s="113"/>
    </row>
    <row r="2559" spans="5:5" x14ac:dyDescent="0.25">
      <c r="E2559" s="113"/>
    </row>
    <row r="2560" spans="5:5" x14ac:dyDescent="0.25">
      <c r="E2560" s="113"/>
    </row>
    <row r="2561" spans="5:5" x14ac:dyDescent="0.25">
      <c r="E2561" s="113"/>
    </row>
    <row r="2562" spans="5:5" x14ac:dyDescent="0.25">
      <c r="E2562" s="113"/>
    </row>
    <row r="2563" spans="5:5" x14ac:dyDescent="0.25">
      <c r="E2563" s="113"/>
    </row>
    <row r="2564" spans="5:5" x14ac:dyDescent="0.25">
      <c r="E2564" s="113"/>
    </row>
    <row r="2565" spans="5:5" x14ac:dyDescent="0.25">
      <c r="E2565" s="113"/>
    </row>
    <row r="2566" spans="5:5" x14ac:dyDescent="0.25">
      <c r="E2566" s="113"/>
    </row>
    <row r="2567" spans="5:5" x14ac:dyDescent="0.25">
      <c r="E2567" s="113"/>
    </row>
    <row r="2568" spans="5:5" x14ac:dyDescent="0.25">
      <c r="E2568" s="113"/>
    </row>
    <row r="2569" spans="5:5" x14ac:dyDescent="0.25">
      <c r="E2569" s="113"/>
    </row>
    <row r="2570" spans="5:5" x14ac:dyDescent="0.25">
      <c r="E2570" s="113"/>
    </row>
    <row r="2571" spans="5:5" x14ac:dyDescent="0.25">
      <c r="E2571" s="113"/>
    </row>
    <row r="2572" spans="5:5" x14ac:dyDescent="0.25">
      <c r="E2572" s="113"/>
    </row>
    <row r="2573" spans="5:5" x14ac:dyDescent="0.25">
      <c r="E2573" s="113"/>
    </row>
    <row r="2574" spans="5:5" x14ac:dyDescent="0.25">
      <c r="E2574" s="113"/>
    </row>
    <row r="2575" spans="5:5" x14ac:dyDescent="0.25">
      <c r="E2575" s="113"/>
    </row>
    <row r="2576" spans="5:5" x14ac:dyDescent="0.25">
      <c r="E2576" s="113"/>
    </row>
    <row r="2577" spans="5:5" x14ac:dyDescent="0.25">
      <c r="E2577" s="113"/>
    </row>
    <row r="2578" spans="5:5" x14ac:dyDescent="0.25">
      <c r="E2578" s="113"/>
    </row>
    <row r="2579" spans="5:5" x14ac:dyDescent="0.25">
      <c r="E2579" s="113"/>
    </row>
    <row r="2580" spans="5:5" x14ac:dyDescent="0.25">
      <c r="E2580" s="113"/>
    </row>
    <row r="2581" spans="5:5" x14ac:dyDescent="0.25">
      <c r="E2581" s="113"/>
    </row>
    <row r="2582" spans="5:5" x14ac:dyDescent="0.25">
      <c r="E2582" s="113"/>
    </row>
    <row r="2583" spans="5:5" x14ac:dyDescent="0.25">
      <c r="E2583" s="113"/>
    </row>
    <row r="2584" spans="5:5" x14ac:dyDescent="0.25">
      <c r="E2584" s="113"/>
    </row>
    <row r="2585" spans="5:5" x14ac:dyDescent="0.25">
      <c r="E2585" s="113"/>
    </row>
    <row r="2586" spans="5:5" x14ac:dyDescent="0.25">
      <c r="E2586" s="113"/>
    </row>
    <row r="2587" spans="5:5" x14ac:dyDescent="0.25">
      <c r="E2587" s="113"/>
    </row>
    <row r="2588" spans="5:5" x14ac:dyDescent="0.25">
      <c r="E2588" s="113"/>
    </row>
    <row r="2589" spans="5:5" x14ac:dyDescent="0.25">
      <c r="E2589" s="113"/>
    </row>
    <row r="2590" spans="5:5" x14ac:dyDescent="0.25">
      <c r="E2590" s="113"/>
    </row>
    <row r="2591" spans="5:5" x14ac:dyDescent="0.25">
      <c r="E2591" s="113"/>
    </row>
    <row r="2592" spans="5:5" x14ac:dyDescent="0.25">
      <c r="E2592" s="113"/>
    </row>
    <row r="2593" spans="5:5" x14ac:dyDescent="0.25">
      <c r="E2593" s="113"/>
    </row>
    <row r="2594" spans="5:5" x14ac:dyDescent="0.25">
      <c r="E2594" s="113"/>
    </row>
    <row r="2595" spans="5:5" x14ac:dyDescent="0.25">
      <c r="E2595" s="113"/>
    </row>
    <row r="2596" spans="5:5" x14ac:dyDescent="0.25">
      <c r="E2596" s="113"/>
    </row>
    <row r="2597" spans="5:5" x14ac:dyDescent="0.25">
      <c r="E2597" s="113"/>
    </row>
    <row r="2598" spans="5:5" x14ac:dyDescent="0.25">
      <c r="E2598" s="113"/>
    </row>
    <row r="2599" spans="5:5" x14ac:dyDescent="0.25">
      <c r="E2599" s="113"/>
    </row>
    <row r="2600" spans="5:5" x14ac:dyDescent="0.25">
      <c r="E2600" s="113"/>
    </row>
    <row r="2601" spans="5:5" x14ac:dyDescent="0.25">
      <c r="E2601" s="113"/>
    </row>
    <row r="2602" spans="5:5" x14ac:dyDescent="0.25">
      <c r="E2602" s="113"/>
    </row>
    <row r="2603" spans="5:5" x14ac:dyDescent="0.25">
      <c r="E2603" s="113"/>
    </row>
    <row r="2604" spans="5:5" x14ac:dyDescent="0.25">
      <c r="E2604" s="113"/>
    </row>
    <row r="2605" spans="5:5" x14ac:dyDescent="0.25">
      <c r="E2605" s="113"/>
    </row>
    <row r="2606" spans="5:5" x14ac:dyDescent="0.25">
      <c r="E2606" s="113"/>
    </row>
    <row r="2607" spans="5:5" x14ac:dyDescent="0.25">
      <c r="E2607" s="113"/>
    </row>
    <row r="2608" spans="5:5" x14ac:dyDescent="0.25">
      <c r="E2608" s="113"/>
    </row>
    <row r="2609" spans="5:5" x14ac:dyDescent="0.25">
      <c r="E2609" s="113"/>
    </row>
    <row r="2610" spans="5:5" x14ac:dyDescent="0.25">
      <c r="E2610" s="113"/>
    </row>
    <row r="2611" spans="5:5" x14ac:dyDescent="0.25">
      <c r="E2611" s="113"/>
    </row>
    <row r="2612" spans="5:5" x14ac:dyDescent="0.25">
      <c r="E2612" s="113"/>
    </row>
    <row r="2613" spans="5:5" x14ac:dyDescent="0.25">
      <c r="E2613" s="113"/>
    </row>
    <row r="2614" spans="5:5" x14ac:dyDescent="0.25">
      <c r="E2614" s="113"/>
    </row>
    <row r="2615" spans="5:5" x14ac:dyDescent="0.25">
      <c r="E2615" s="113"/>
    </row>
    <row r="2616" spans="5:5" x14ac:dyDescent="0.25">
      <c r="E2616" s="113"/>
    </row>
    <row r="2617" spans="5:5" x14ac:dyDescent="0.25">
      <c r="E2617" s="113"/>
    </row>
    <row r="2618" spans="5:5" x14ac:dyDescent="0.25">
      <c r="E2618" s="113"/>
    </row>
    <row r="2619" spans="5:5" x14ac:dyDescent="0.25">
      <c r="E2619" s="113"/>
    </row>
    <row r="2620" spans="5:5" x14ac:dyDescent="0.25">
      <c r="E2620" s="113"/>
    </row>
    <row r="2621" spans="5:5" x14ac:dyDescent="0.25">
      <c r="E2621" s="113"/>
    </row>
    <row r="2622" spans="5:5" x14ac:dyDescent="0.25">
      <c r="E2622" s="113"/>
    </row>
    <row r="2623" spans="5:5" x14ac:dyDescent="0.25">
      <c r="E2623" s="113"/>
    </row>
    <row r="2624" spans="5:5" x14ac:dyDescent="0.25">
      <c r="E2624" s="113"/>
    </row>
    <row r="2625" spans="5:5" x14ac:dyDescent="0.25">
      <c r="E2625" s="113"/>
    </row>
    <row r="2626" spans="5:5" x14ac:dyDescent="0.25">
      <c r="E2626" s="113"/>
    </row>
    <row r="2627" spans="5:5" x14ac:dyDescent="0.25">
      <c r="E2627" s="113"/>
    </row>
    <row r="2628" spans="5:5" x14ac:dyDescent="0.25">
      <c r="E2628" s="113"/>
    </row>
    <row r="2629" spans="5:5" x14ac:dyDescent="0.25">
      <c r="E2629" s="113"/>
    </row>
    <row r="2630" spans="5:5" x14ac:dyDescent="0.25">
      <c r="E2630" s="113"/>
    </row>
    <row r="2631" spans="5:5" x14ac:dyDescent="0.25">
      <c r="E2631" s="113"/>
    </row>
    <row r="2632" spans="5:5" x14ac:dyDescent="0.25">
      <c r="E2632" s="113"/>
    </row>
    <row r="2633" spans="5:5" x14ac:dyDescent="0.25">
      <c r="E2633" s="113"/>
    </row>
    <row r="2634" spans="5:5" x14ac:dyDescent="0.25">
      <c r="E2634" s="113"/>
    </row>
    <row r="2635" spans="5:5" x14ac:dyDescent="0.25">
      <c r="E2635" s="113"/>
    </row>
    <row r="2636" spans="5:5" x14ac:dyDescent="0.25">
      <c r="E2636" s="113"/>
    </row>
    <row r="2637" spans="5:5" x14ac:dyDescent="0.25">
      <c r="E2637" s="113"/>
    </row>
    <row r="2638" spans="5:5" x14ac:dyDescent="0.25">
      <c r="E2638" s="113"/>
    </row>
    <row r="2639" spans="5:5" x14ac:dyDescent="0.25">
      <c r="E2639" s="113"/>
    </row>
    <row r="2640" spans="5:5" x14ac:dyDescent="0.25">
      <c r="E2640" s="113"/>
    </row>
    <row r="2641" spans="5:5" x14ac:dyDescent="0.25">
      <c r="E2641" s="113"/>
    </row>
    <row r="2642" spans="5:5" x14ac:dyDescent="0.25">
      <c r="E2642" s="113"/>
    </row>
    <row r="2643" spans="5:5" x14ac:dyDescent="0.25">
      <c r="E2643" s="113"/>
    </row>
    <row r="2644" spans="5:5" x14ac:dyDescent="0.25">
      <c r="E2644" s="113"/>
    </row>
    <row r="2645" spans="5:5" x14ac:dyDescent="0.25">
      <c r="E2645" s="113"/>
    </row>
    <row r="2646" spans="5:5" x14ac:dyDescent="0.25">
      <c r="E2646" s="113"/>
    </row>
    <row r="2647" spans="5:5" x14ac:dyDescent="0.25">
      <c r="E2647" s="113"/>
    </row>
    <row r="2648" spans="5:5" x14ac:dyDescent="0.25">
      <c r="E2648" s="113"/>
    </row>
    <row r="2649" spans="5:5" x14ac:dyDescent="0.25">
      <c r="E2649" s="113"/>
    </row>
    <row r="2650" spans="5:5" x14ac:dyDescent="0.25">
      <c r="E2650" s="113"/>
    </row>
    <row r="2651" spans="5:5" x14ac:dyDescent="0.25">
      <c r="E2651" s="113"/>
    </row>
    <row r="2652" spans="5:5" x14ac:dyDescent="0.25">
      <c r="E2652" s="113"/>
    </row>
    <row r="2653" spans="5:5" x14ac:dyDescent="0.25">
      <c r="E2653" s="113"/>
    </row>
    <row r="2654" spans="5:5" x14ac:dyDescent="0.25">
      <c r="E2654" s="113"/>
    </row>
    <row r="2655" spans="5:5" x14ac:dyDescent="0.25">
      <c r="E2655" s="113"/>
    </row>
    <row r="2656" spans="5:5" x14ac:dyDescent="0.25">
      <c r="E2656" s="113"/>
    </row>
    <row r="2657" spans="5:5" x14ac:dyDescent="0.25">
      <c r="E2657" s="113"/>
    </row>
    <row r="2658" spans="5:5" x14ac:dyDescent="0.25">
      <c r="E2658" s="113"/>
    </row>
    <row r="2659" spans="5:5" x14ac:dyDescent="0.25">
      <c r="E2659" s="113"/>
    </row>
    <row r="2660" spans="5:5" x14ac:dyDescent="0.25">
      <c r="E2660" s="113"/>
    </row>
    <row r="2661" spans="5:5" x14ac:dyDescent="0.25">
      <c r="E2661" s="113"/>
    </row>
    <row r="2662" spans="5:5" x14ac:dyDescent="0.25">
      <c r="E2662" s="113"/>
    </row>
    <row r="2663" spans="5:5" x14ac:dyDescent="0.25">
      <c r="E2663" s="113"/>
    </row>
    <row r="2664" spans="5:5" x14ac:dyDescent="0.25">
      <c r="E2664" s="113"/>
    </row>
    <row r="2665" spans="5:5" x14ac:dyDescent="0.25">
      <c r="E2665" s="113"/>
    </row>
    <row r="2666" spans="5:5" x14ac:dyDescent="0.25">
      <c r="E2666" s="113"/>
    </row>
    <row r="2667" spans="5:5" x14ac:dyDescent="0.25">
      <c r="E2667" s="113"/>
    </row>
    <row r="2668" spans="5:5" x14ac:dyDescent="0.25">
      <c r="E2668" s="113"/>
    </row>
    <row r="2669" spans="5:5" x14ac:dyDescent="0.25">
      <c r="E2669" s="113"/>
    </row>
    <row r="2670" spans="5:5" x14ac:dyDescent="0.25">
      <c r="E2670" s="113"/>
    </row>
    <row r="2671" spans="5:5" x14ac:dyDescent="0.25">
      <c r="E2671" s="113"/>
    </row>
    <row r="2672" spans="5:5" x14ac:dyDescent="0.25">
      <c r="E2672" s="113"/>
    </row>
    <row r="2673" spans="5:5" x14ac:dyDescent="0.25">
      <c r="E2673" s="113"/>
    </row>
    <row r="2674" spans="5:5" x14ac:dyDescent="0.25">
      <c r="E2674" s="113"/>
    </row>
    <row r="2675" spans="5:5" x14ac:dyDescent="0.25">
      <c r="E2675" s="113"/>
    </row>
    <row r="2676" spans="5:5" x14ac:dyDescent="0.25">
      <c r="E2676" s="113"/>
    </row>
    <row r="2677" spans="5:5" x14ac:dyDescent="0.25">
      <c r="E2677" s="113"/>
    </row>
    <row r="2678" spans="5:5" x14ac:dyDescent="0.25">
      <c r="E2678" s="113"/>
    </row>
    <row r="2679" spans="5:5" x14ac:dyDescent="0.25">
      <c r="E2679" s="113"/>
    </row>
    <row r="2680" spans="5:5" x14ac:dyDescent="0.25">
      <c r="E2680" s="113"/>
    </row>
    <row r="2681" spans="5:5" x14ac:dyDescent="0.25">
      <c r="E2681" s="113"/>
    </row>
    <row r="2682" spans="5:5" x14ac:dyDescent="0.25">
      <c r="E2682" s="113"/>
    </row>
    <row r="2683" spans="5:5" x14ac:dyDescent="0.25">
      <c r="E2683" s="113"/>
    </row>
    <row r="2684" spans="5:5" x14ac:dyDescent="0.25">
      <c r="E2684" s="113"/>
    </row>
    <row r="2685" spans="5:5" x14ac:dyDescent="0.25">
      <c r="E2685" s="113"/>
    </row>
    <row r="2686" spans="5:5" x14ac:dyDescent="0.25">
      <c r="E2686" s="113"/>
    </row>
    <row r="2687" spans="5:5" x14ac:dyDescent="0.25">
      <c r="E2687" s="113"/>
    </row>
    <row r="2688" spans="5:5" x14ac:dyDescent="0.25">
      <c r="E2688" s="113"/>
    </row>
    <row r="2689" spans="5:5" x14ac:dyDescent="0.25">
      <c r="E2689" s="113"/>
    </row>
    <row r="2690" spans="5:5" x14ac:dyDescent="0.25">
      <c r="E2690" s="113"/>
    </row>
    <row r="2691" spans="5:5" x14ac:dyDescent="0.25">
      <c r="E2691" s="113"/>
    </row>
    <row r="2692" spans="5:5" x14ac:dyDescent="0.25">
      <c r="E2692" s="113"/>
    </row>
    <row r="2693" spans="5:5" x14ac:dyDescent="0.25">
      <c r="E2693" s="113"/>
    </row>
    <row r="2694" spans="5:5" x14ac:dyDescent="0.25">
      <c r="E2694" s="113"/>
    </row>
    <row r="2695" spans="5:5" x14ac:dyDescent="0.25">
      <c r="E2695" s="113"/>
    </row>
    <row r="2696" spans="5:5" x14ac:dyDescent="0.25">
      <c r="E2696" s="113"/>
    </row>
    <row r="2697" spans="5:5" x14ac:dyDescent="0.25">
      <c r="E2697" s="113"/>
    </row>
    <row r="2698" spans="5:5" x14ac:dyDescent="0.25">
      <c r="E2698" s="113"/>
    </row>
    <row r="2699" spans="5:5" x14ac:dyDescent="0.25">
      <c r="E2699" s="113"/>
    </row>
    <row r="2700" spans="5:5" x14ac:dyDescent="0.25">
      <c r="E2700" s="113"/>
    </row>
    <row r="2701" spans="5:5" x14ac:dyDescent="0.25">
      <c r="E2701" s="113"/>
    </row>
    <row r="2702" spans="5:5" x14ac:dyDescent="0.25">
      <c r="E2702" s="113"/>
    </row>
    <row r="2703" spans="5:5" x14ac:dyDescent="0.25">
      <c r="E2703" s="113"/>
    </row>
    <row r="2704" spans="5:5" x14ac:dyDescent="0.25">
      <c r="E2704" s="113"/>
    </row>
    <row r="2705" spans="5:5" x14ac:dyDescent="0.25">
      <c r="E2705" s="113"/>
    </row>
    <row r="2706" spans="5:5" x14ac:dyDescent="0.25">
      <c r="E2706" s="113"/>
    </row>
    <row r="2707" spans="5:5" x14ac:dyDescent="0.25">
      <c r="E2707" s="113"/>
    </row>
    <row r="2708" spans="5:5" x14ac:dyDescent="0.25">
      <c r="E2708" s="113"/>
    </row>
    <row r="2709" spans="5:5" x14ac:dyDescent="0.25">
      <c r="E2709" s="113"/>
    </row>
    <row r="2710" spans="5:5" x14ac:dyDescent="0.25">
      <c r="E2710" s="113"/>
    </row>
    <row r="2711" spans="5:5" x14ac:dyDescent="0.25">
      <c r="E2711" s="113"/>
    </row>
    <row r="2712" spans="5:5" x14ac:dyDescent="0.25">
      <c r="E2712" s="113"/>
    </row>
    <row r="2713" spans="5:5" x14ac:dyDescent="0.25">
      <c r="E2713" s="113"/>
    </row>
    <row r="2714" spans="5:5" x14ac:dyDescent="0.25">
      <c r="E2714" s="113"/>
    </row>
    <row r="2715" spans="5:5" x14ac:dyDescent="0.25">
      <c r="E2715" s="113"/>
    </row>
    <row r="2716" spans="5:5" x14ac:dyDescent="0.25">
      <c r="E2716" s="113"/>
    </row>
    <row r="2717" spans="5:5" x14ac:dyDescent="0.25">
      <c r="E2717" s="113"/>
    </row>
    <row r="2718" spans="5:5" x14ac:dyDescent="0.25">
      <c r="E2718" s="113"/>
    </row>
    <row r="2719" spans="5:5" x14ac:dyDescent="0.25">
      <c r="E2719" s="113"/>
    </row>
    <row r="2720" spans="5:5" x14ac:dyDescent="0.25">
      <c r="E2720" s="113"/>
    </row>
    <row r="2721" spans="5:5" x14ac:dyDescent="0.25">
      <c r="E2721" s="113"/>
    </row>
    <row r="2722" spans="5:5" x14ac:dyDescent="0.25">
      <c r="E2722" s="113"/>
    </row>
    <row r="2723" spans="5:5" x14ac:dyDescent="0.25">
      <c r="E2723" s="113"/>
    </row>
    <row r="2724" spans="5:5" x14ac:dyDescent="0.25">
      <c r="E2724" s="113"/>
    </row>
    <row r="2725" spans="5:5" x14ac:dyDescent="0.25">
      <c r="E2725" s="113"/>
    </row>
    <row r="2726" spans="5:5" x14ac:dyDescent="0.25">
      <c r="E2726" s="113"/>
    </row>
    <row r="2727" spans="5:5" x14ac:dyDescent="0.25">
      <c r="E2727" s="113"/>
    </row>
    <row r="2728" spans="5:5" x14ac:dyDescent="0.25">
      <c r="E2728" s="113"/>
    </row>
    <row r="2729" spans="5:5" x14ac:dyDescent="0.25">
      <c r="E2729" s="113"/>
    </row>
    <row r="2730" spans="5:5" x14ac:dyDescent="0.25">
      <c r="E2730" s="113"/>
    </row>
    <row r="2731" spans="5:5" x14ac:dyDescent="0.25">
      <c r="E2731" s="113"/>
    </row>
    <row r="2732" spans="5:5" x14ac:dyDescent="0.25">
      <c r="E2732" s="113"/>
    </row>
    <row r="2733" spans="5:5" x14ac:dyDescent="0.25">
      <c r="E2733" s="113"/>
    </row>
    <row r="2734" spans="5:5" x14ac:dyDescent="0.25">
      <c r="E2734" s="113"/>
    </row>
    <row r="2735" spans="5:5" x14ac:dyDescent="0.25">
      <c r="E2735" s="113"/>
    </row>
    <row r="2736" spans="5:5" x14ac:dyDescent="0.25">
      <c r="E2736" s="113"/>
    </row>
    <row r="2737" spans="5:5" x14ac:dyDescent="0.25">
      <c r="E2737" s="113"/>
    </row>
    <row r="2738" spans="5:5" x14ac:dyDescent="0.25">
      <c r="E2738" s="113"/>
    </row>
    <row r="2739" spans="5:5" x14ac:dyDescent="0.25">
      <c r="E2739" s="113"/>
    </row>
    <row r="2740" spans="5:5" x14ac:dyDescent="0.25">
      <c r="E2740" s="113"/>
    </row>
    <row r="2741" spans="5:5" x14ac:dyDescent="0.25">
      <c r="E2741" s="113"/>
    </row>
    <row r="2742" spans="5:5" x14ac:dyDescent="0.25">
      <c r="E2742" s="113"/>
    </row>
    <row r="2743" spans="5:5" x14ac:dyDescent="0.25">
      <c r="E2743" s="113"/>
    </row>
    <row r="2744" spans="5:5" x14ac:dyDescent="0.25">
      <c r="E2744" s="113"/>
    </row>
    <row r="2745" spans="5:5" x14ac:dyDescent="0.25">
      <c r="E2745" s="113"/>
    </row>
    <row r="2746" spans="5:5" x14ac:dyDescent="0.25">
      <c r="E2746" s="113"/>
    </row>
    <row r="2747" spans="5:5" x14ac:dyDescent="0.25">
      <c r="E2747" s="113"/>
    </row>
    <row r="2748" spans="5:5" x14ac:dyDescent="0.25">
      <c r="E2748" s="113"/>
    </row>
    <row r="2749" spans="5:5" x14ac:dyDescent="0.25">
      <c r="E2749" s="113"/>
    </row>
    <row r="2750" spans="5:5" x14ac:dyDescent="0.25">
      <c r="E2750" s="113"/>
    </row>
    <row r="2751" spans="5:5" x14ac:dyDescent="0.25">
      <c r="E2751" s="113"/>
    </row>
    <row r="2752" spans="5:5" x14ac:dyDescent="0.25">
      <c r="E2752" s="113"/>
    </row>
    <row r="2753" spans="5:5" x14ac:dyDescent="0.25">
      <c r="E2753" s="113"/>
    </row>
    <row r="2754" spans="5:5" x14ac:dyDescent="0.25">
      <c r="E2754" s="113"/>
    </row>
    <row r="2755" spans="5:5" x14ac:dyDescent="0.25">
      <c r="E2755" s="113"/>
    </row>
    <row r="2756" spans="5:5" x14ac:dyDescent="0.25">
      <c r="E2756" s="113"/>
    </row>
    <row r="2757" spans="5:5" x14ac:dyDescent="0.25">
      <c r="E2757" s="113"/>
    </row>
    <row r="2758" spans="5:5" x14ac:dyDescent="0.25">
      <c r="E2758" s="113"/>
    </row>
    <row r="2759" spans="5:5" x14ac:dyDescent="0.25">
      <c r="E2759" s="113"/>
    </row>
    <row r="2760" spans="5:5" x14ac:dyDescent="0.25">
      <c r="E2760" s="113"/>
    </row>
    <row r="2761" spans="5:5" x14ac:dyDescent="0.25">
      <c r="E2761" s="113"/>
    </row>
    <row r="2762" spans="5:5" x14ac:dyDescent="0.25">
      <c r="E2762" s="113"/>
    </row>
    <row r="2763" spans="5:5" x14ac:dyDescent="0.25">
      <c r="E2763" s="113"/>
    </row>
    <row r="2764" spans="5:5" x14ac:dyDescent="0.25">
      <c r="E2764" s="113"/>
    </row>
    <row r="2765" spans="5:5" x14ac:dyDescent="0.25">
      <c r="E2765" s="113"/>
    </row>
    <row r="2766" spans="5:5" x14ac:dyDescent="0.25">
      <c r="E2766" s="113"/>
    </row>
    <row r="2767" spans="5:5" x14ac:dyDescent="0.25">
      <c r="E2767" s="113"/>
    </row>
    <row r="2768" spans="5:5" x14ac:dyDescent="0.25">
      <c r="E2768" s="113"/>
    </row>
    <row r="2769" spans="5:5" x14ac:dyDescent="0.25">
      <c r="E2769" s="113"/>
    </row>
    <row r="2770" spans="5:5" x14ac:dyDescent="0.25">
      <c r="E2770" s="113"/>
    </row>
    <row r="2771" spans="5:5" x14ac:dyDescent="0.25">
      <c r="E2771" s="113"/>
    </row>
    <row r="2772" spans="5:5" x14ac:dyDescent="0.25">
      <c r="E2772" s="113"/>
    </row>
    <row r="2773" spans="5:5" x14ac:dyDescent="0.25">
      <c r="E2773" s="113"/>
    </row>
    <row r="2774" spans="5:5" x14ac:dyDescent="0.25">
      <c r="E2774" s="113"/>
    </row>
    <row r="2775" spans="5:5" x14ac:dyDescent="0.25">
      <c r="E2775" s="113"/>
    </row>
    <row r="2776" spans="5:5" x14ac:dyDescent="0.25">
      <c r="E2776" s="113"/>
    </row>
    <row r="2777" spans="5:5" x14ac:dyDescent="0.25">
      <c r="E2777" s="113"/>
    </row>
    <row r="2778" spans="5:5" x14ac:dyDescent="0.25">
      <c r="E2778" s="113"/>
    </row>
    <row r="2779" spans="5:5" x14ac:dyDescent="0.25">
      <c r="E2779" s="113"/>
    </row>
    <row r="2780" spans="5:5" x14ac:dyDescent="0.25">
      <c r="E2780" s="113"/>
    </row>
    <row r="2781" spans="5:5" x14ac:dyDescent="0.25">
      <c r="E2781" s="113"/>
    </row>
    <row r="2782" spans="5:5" x14ac:dyDescent="0.25">
      <c r="E2782" s="113"/>
    </row>
    <row r="2783" spans="5:5" x14ac:dyDescent="0.25">
      <c r="E2783" s="113"/>
    </row>
    <row r="2784" spans="5:5" x14ac:dyDescent="0.25">
      <c r="E2784" s="113"/>
    </row>
    <row r="2785" spans="5:5" x14ac:dyDescent="0.25">
      <c r="E2785" s="113"/>
    </row>
  </sheetData>
  <autoFilter ref="A13:J26"/>
  <mergeCells count="6">
    <mergeCell ref="B8:D8"/>
    <mergeCell ref="A1:J1"/>
    <mergeCell ref="A2:J2"/>
    <mergeCell ref="B4:D4"/>
    <mergeCell ref="A5:J5"/>
    <mergeCell ref="A6:J6"/>
  </mergeCells>
  <hyperlinks>
    <hyperlink ref="C422" r:id="rId1" display="javascript:fn_prodDetail('43222609','92011365');"/>
  </hyperlinks>
  <pageMargins left="0.7" right="0.7" top="0.75" bottom="0.75" header="0.3" footer="0.3"/>
  <pageSetup orientation="portrait" horizontalDpi="360" verticalDpi="360" r:id="rId2"/>
  <ignoredErrors>
    <ignoredError sqref="I14:J14 I172:J541 I28:J61 I63:J171 C374:C378" numberStoredAsText="1"/>
  </ignoredError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M2625"/>
  <sheetViews>
    <sheetView topLeftCell="A253" zoomScale="89" zoomScaleNormal="89" workbookViewId="0">
      <selection activeCell="I261" sqref="I261"/>
    </sheetView>
  </sheetViews>
  <sheetFormatPr baseColWidth="10" defaultColWidth="11.42578125" defaultRowHeight="15" x14ac:dyDescent="0.25"/>
  <cols>
    <col min="1" max="1" width="3.7109375" style="370" customWidth="1"/>
    <col min="2" max="2" width="10.85546875" style="370" customWidth="1"/>
    <col min="3" max="3" width="14.85546875" style="370" customWidth="1"/>
    <col min="4" max="4" width="16" style="386" customWidth="1"/>
    <col min="5" max="5" width="14" style="370" customWidth="1"/>
    <col min="6" max="6" width="37.42578125" style="370" customWidth="1"/>
    <col min="7" max="7" width="10" style="370" bestFit="1" customWidth="1"/>
    <col min="8" max="8" width="15.28515625" style="370" customWidth="1"/>
    <col min="9" max="9" width="20.7109375" style="375" customWidth="1"/>
    <col min="10" max="10" width="13.28515625" style="370" bestFit="1" customWidth="1"/>
    <col min="11" max="11" width="17.7109375" style="370" customWidth="1"/>
    <col min="12" max="12" width="23" style="370" hidden="1" customWidth="1"/>
    <col min="13" max="13" width="13" style="370" bestFit="1" customWidth="1"/>
    <col min="14" max="16384" width="11.42578125" style="370"/>
  </cols>
  <sheetData>
    <row r="1" spans="2:12" x14ac:dyDescent="0.25">
      <c r="B1" s="496" t="s">
        <v>341</v>
      </c>
      <c r="C1" s="496"/>
      <c r="D1" s="496"/>
      <c r="E1" s="496"/>
      <c r="F1" s="496"/>
      <c r="G1" s="496"/>
      <c r="H1" s="496"/>
      <c r="I1" s="496"/>
      <c r="J1" s="496"/>
      <c r="K1" s="496"/>
    </row>
    <row r="2" spans="2:12" x14ac:dyDescent="0.25">
      <c r="B2" s="495" t="s">
        <v>342</v>
      </c>
      <c r="C2" s="495"/>
      <c r="D2" s="495"/>
      <c r="E2" s="495"/>
      <c r="F2" s="495"/>
      <c r="G2" s="495"/>
      <c r="H2" s="495"/>
      <c r="I2" s="495"/>
      <c r="J2" s="495"/>
      <c r="K2" s="495"/>
    </row>
    <row r="3" spans="2:12" ht="4.5" customHeight="1" x14ac:dyDescent="0.25">
      <c r="B3" s="371"/>
      <c r="C3" s="372"/>
      <c r="D3" s="373"/>
      <c r="E3" s="374"/>
    </row>
    <row r="4" spans="2:12" ht="32.25" customHeight="1" x14ac:dyDescent="0.25">
      <c r="B4" s="497" t="s">
        <v>343</v>
      </c>
      <c r="C4" s="498"/>
      <c r="D4" s="499" t="s">
        <v>491</v>
      </c>
      <c r="E4" s="500"/>
    </row>
    <row r="5" spans="2:12" ht="4.5" customHeight="1" x14ac:dyDescent="0.25">
      <c r="B5" s="376"/>
      <c r="C5" s="377"/>
      <c r="D5" s="378"/>
      <c r="E5" s="379"/>
    </row>
    <row r="6" spans="2:12" ht="4.5" customHeight="1" x14ac:dyDescent="0.25">
      <c r="C6" s="380"/>
      <c r="D6" s="381"/>
      <c r="E6" s="380"/>
    </row>
    <row r="7" spans="2:12" ht="29.1" customHeight="1" x14ac:dyDescent="0.25">
      <c r="B7" s="501" t="s">
        <v>361</v>
      </c>
      <c r="C7" s="502"/>
      <c r="D7" s="382" t="s">
        <v>492</v>
      </c>
      <c r="E7" s="374"/>
    </row>
    <row r="8" spans="2:12" ht="3" customHeight="1" x14ac:dyDescent="0.25">
      <c r="B8" s="383"/>
      <c r="C8" s="378"/>
      <c r="D8" s="384"/>
      <c r="E8" s="385"/>
    </row>
    <row r="9" spans="2:12" ht="4.5" customHeight="1" x14ac:dyDescent="0.25"/>
    <row r="11" spans="2:12" ht="21.95" customHeight="1" x14ac:dyDescent="0.25">
      <c r="B11" s="496"/>
      <c r="C11" s="496"/>
      <c r="D11" s="496"/>
      <c r="E11" s="496"/>
      <c r="F11" s="496"/>
      <c r="G11" s="496"/>
      <c r="H11" s="496"/>
      <c r="I11" s="496"/>
      <c r="J11" s="496"/>
      <c r="K11" s="496"/>
    </row>
    <row r="12" spans="2:12" ht="55.5" customHeight="1" x14ac:dyDescent="0.25">
      <c r="B12" s="495"/>
      <c r="C12" s="495"/>
      <c r="D12" s="495"/>
      <c r="E12" s="495"/>
      <c r="F12" s="495"/>
      <c r="G12" s="495"/>
      <c r="H12" s="495"/>
      <c r="I12" s="495"/>
      <c r="J12" s="495"/>
      <c r="K12" s="495"/>
    </row>
    <row r="13" spans="2:12" ht="4.5" customHeight="1" thickBot="1" x14ac:dyDescent="0.3"/>
    <row r="14" spans="2:12" ht="60.75" thickBot="1" x14ac:dyDescent="0.3">
      <c r="B14" s="387" t="s">
        <v>362</v>
      </c>
      <c r="C14" s="388" t="s">
        <v>0</v>
      </c>
      <c r="D14" s="388" t="s">
        <v>1</v>
      </c>
      <c r="E14" s="388" t="s">
        <v>2</v>
      </c>
      <c r="F14" s="388" t="s">
        <v>3</v>
      </c>
      <c r="G14" s="388" t="s">
        <v>4</v>
      </c>
      <c r="H14" s="388" t="s">
        <v>5</v>
      </c>
      <c r="I14" s="388" t="s">
        <v>6</v>
      </c>
      <c r="J14" s="388" t="s">
        <v>7</v>
      </c>
      <c r="K14" s="389" t="s">
        <v>8</v>
      </c>
      <c r="L14" s="390" t="s">
        <v>493</v>
      </c>
    </row>
    <row r="15" spans="2:12" x14ac:dyDescent="0.25">
      <c r="B15" s="391"/>
      <c r="C15" s="392" t="s">
        <v>492</v>
      </c>
      <c r="D15" s="391"/>
      <c r="E15" s="401">
        <v>10103</v>
      </c>
      <c r="F15" s="393" t="s">
        <v>21</v>
      </c>
      <c r="G15" s="391"/>
      <c r="H15" s="391"/>
      <c r="I15" s="394">
        <f>SUM(I16:I16)</f>
        <v>3500000</v>
      </c>
      <c r="J15" s="395" t="s">
        <v>19</v>
      </c>
      <c r="K15" s="391"/>
      <c r="L15" s="396">
        <v>2500000</v>
      </c>
    </row>
    <row r="16" spans="2:12" ht="30.75" thickBot="1" x14ac:dyDescent="0.3">
      <c r="B16" s="397">
        <v>2</v>
      </c>
      <c r="C16" s="397" t="s">
        <v>492</v>
      </c>
      <c r="D16" s="397">
        <v>81112401</v>
      </c>
      <c r="E16" s="397">
        <v>10103</v>
      </c>
      <c r="F16" s="398" t="s">
        <v>22</v>
      </c>
      <c r="G16" s="397">
        <v>12</v>
      </c>
      <c r="H16" s="397" t="s">
        <v>20</v>
      </c>
      <c r="I16" s="399">
        <v>3500000</v>
      </c>
      <c r="J16" s="400" t="s">
        <v>19</v>
      </c>
      <c r="K16" s="397" t="s">
        <v>494</v>
      </c>
    </row>
    <row r="17" spans="2:13" ht="30" x14ac:dyDescent="0.25">
      <c r="B17" s="391"/>
      <c r="C17" s="392" t="s">
        <v>492</v>
      </c>
      <c r="D17" s="391"/>
      <c r="E17" s="401">
        <v>10204</v>
      </c>
      <c r="F17" s="393" t="s">
        <v>147</v>
      </c>
      <c r="G17" s="391"/>
      <c r="H17" s="391"/>
      <c r="I17" s="394">
        <f>SUM(I18:I18)</f>
        <v>500000</v>
      </c>
      <c r="J17" s="395" t="s">
        <v>19</v>
      </c>
      <c r="K17" s="391"/>
      <c r="L17" s="396">
        <v>1500000</v>
      </c>
    </row>
    <row r="18" spans="2:13" ht="15.75" thickBot="1" x14ac:dyDescent="0.3">
      <c r="B18" s="397">
        <v>3</v>
      </c>
      <c r="C18" s="397" t="s">
        <v>492</v>
      </c>
      <c r="D18" s="397">
        <v>83111501</v>
      </c>
      <c r="E18" s="397">
        <v>10204</v>
      </c>
      <c r="F18" s="398" t="s">
        <v>495</v>
      </c>
      <c r="G18" s="402">
        <v>12</v>
      </c>
      <c r="H18" s="402" t="s">
        <v>20</v>
      </c>
      <c r="I18" s="403">
        <v>500000</v>
      </c>
      <c r="J18" s="404" t="s">
        <v>19</v>
      </c>
      <c r="K18" s="397" t="s">
        <v>494</v>
      </c>
    </row>
    <row r="19" spans="2:13" ht="30" x14ac:dyDescent="0.25">
      <c r="B19" s="391"/>
      <c r="C19" s="392" t="s">
        <v>492</v>
      </c>
      <c r="D19" s="405"/>
      <c r="E19" s="392">
        <v>10303</v>
      </c>
      <c r="F19" s="406" t="s">
        <v>496</v>
      </c>
      <c r="G19" s="407"/>
      <c r="H19" s="407"/>
      <c r="I19" s="394">
        <f>SUM(I20:I23)</f>
        <v>860000</v>
      </c>
      <c r="J19" s="395" t="s">
        <v>19</v>
      </c>
      <c r="K19" s="405"/>
      <c r="L19" s="396">
        <v>1360000</v>
      </c>
    </row>
    <row r="20" spans="2:13" x14ac:dyDescent="0.25">
      <c r="B20" s="397">
        <v>4</v>
      </c>
      <c r="C20" s="397" t="s">
        <v>492</v>
      </c>
      <c r="D20" s="397">
        <v>82121902</v>
      </c>
      <c r="E20" s="397">
        <v>10303</v>
      </c>
      <c r="F20" s="398" t="s">
        <v>497</v>
      </c>
      <c r="G20" s="402">
        <v>7</v>
      </c>
      <c r="H20" s="402" t="s">
        <v>24</v>
      </c>
      <c r="I20" s="399">
        <v>150000</v>
      </c>
      <c r="J20" s="404" t="s">
        <v>19</v>
      </c>
      <c r="K20" s="397" t="s">
        <v>498</v>
      </c>
    </row>
    <row r="21" spans="2:13" x14ac:dyDescent="0.25">
      <c r="B21" s="397">
        <f t="shared" ref="B21:B66" si="0">+B20+1</f>
        <v>5</v>
      </c>
      <c r="C21" s="397" t="s">
        <v>492</v>
      </c>
      <c r="D21" s="397">
        <v>82121504</v>
      </c>
      <c r="E21" s="397">
        <v>10303</v>
      </c>
      <c r="F21" s="398" t="s">
        <v>499</v>
      </c>
      <c r="G21" s="402">
        <v>55</v>
      </c>
      <c r="H21" s="402" t="s">
        <v>24</v>
      </c>
      <c r="I21" s="399">
        <v>130000</v>
      </c>
      <c r="J21" s="404" t="s">
        <v>19</v>
      </c>
      <c r="K21" s="397" t="s">
        <v>498</v>
      </c>
    </row>
    <row r="22" spans="2:13" x14ac:dyDescent="0.25">
      <c r="B22" s="397">
        <f t="shared" si="0"/>
        <v>6</v>
      </c>
      <c r="C22" s="397" t="s">
        <v>492</v>
      </c>
      <c r="D22" s="397">
        <v>821215</v>
      </c>
      <c r="E22" s="397">
        <v>10303</v>
      </c>
      <c r="F22" s="408" t="s">
        <v>500</v>
      </c>
      <c r="G22" s="402">
        <v>1</v>
      </c>
      <c r="H22" s="402" t="s">
        <v>24</v>
      </c>
      <c r="I22" s="399">
        <v>460000</v>
      </c>
      <c r="J22" s="404" t="s">
        <v>19</v>
      </c>
      <c r="K22" s="397" t="s">
        <v>498</v>
      </c>
    </row>
    <row r="23" spans="2:13" ht="15.75" thickBot="1" x14ac:dyDescent="0.3">
      <c r="B23" s="397">
        <v>7</v>
      </c>
      <c r="C23" s="397" t="s">
        <v>492</v>
      </c>
      <c r="D23" s="397">
        <v>82121504</v>
      </c>
      <c r="E23" s="397">
        <v>10303</v>
      </c>
      <c r="F23" s="398" t="s">
        <v>499</v>
      </c>
      <c r="G23" s="402">
        <v>2</v>
      </c>
      <c r="H23" s="402" t="s">
        <v>24</v>
      </c>
      <c r="I23" s="399">
        <v>120000</v>
      </c>
      <c r="J23" s="404" t="s">
        <v>19</v>
      </c>
      <c r="K23" s="397" t="s">
        <v>498</v>
      </c>
    </row>
    <row r="24" spans="2:13" ht="30" x14ac:dyDescent="0.25">
      <c r="B24" s="391"/>
      <c r="C24" s="392" t="s">
        <v>492</v>
      </c>
      <c r="D24" s="405"/>
      <c r="E24" s="392">
        <v>10307</v>
      </c>
      <c r="F24" s="406" t="s">
        <v>501</v>
      </c>
      <c r="G24" s="407"/>
      <c r="H24" s="407"/>
      <c r="I24" s="394">
        <f>SUM(I25)</f>
        <v>100000</v>
      </c>
      <c r="J24" s="395" t="s">
        <v>19</v>
      </c>
      <c r="K24" s="405"/>
      <c r="L24" s="396">
        <v>8800000</v>
      </c>
    </row>
    <row r="25" spans="2:13" ht="30.75" thickBot="1" x14ac:dyDescent="0.3">
      <c r="B25" s="397">
        <v>8</v>
      </c>
      <c r="C25" s="397" t="s">
        <v>492</v>
      </c>
      <c r="D25" s="397">
        <v>76111501</v>
      </c>
      <c r="E25" s="397">
        <v>10307</v>
      </c>
      <c r="F25" s="398" t="s">
        <v>502</v>
      </c>
      <c r="G25" s="402">
        <v>1</v>
      </c>
      <c r="H25" s="402" t="s">
        <v>20</v>
      </c>
      <c r="I25" s="399">
        <v>100000</v>
      </c>
      <c r="J25" s="404" t="s">
        <v>19</v>
      </c>
      <c r="K25" s="397" t="s">
        <v>364</v>
      </c>
    </row>
    <row r="26" spans="2:13" x14ac:dyDescent="0.25">
      <c r="B26" s="391"/>
      <c r="C26" s="392" t="s">
        <v>492</v>
      </c>
      <c r="D26" s="405"/>
      <c r="E26" s="392">
        <v>10406</v>
      </c>
      <c r="F26" s="406" t="s">
        <v>25</v>
      </c>
      <c r="G26" s="407"/>
      <c r="H26" s="407"/>
      <c r="I26" s="394">
        <f>SUM(I27:I29)</f>
        <v>1000000</v>
      </c>
      <c r="J26" s="395" t="s">
        <v>19</v>
      </c>
      <c r="K26" s="405"/>
      <c r="L26" s="396">
        <v>8800000</v>
      </c>
    </row>
    <row r="27" spans="2:13" ht="30" x14ac:dyDescent="0.25">
      <c r="B27" s="397">
        <v>9</v>
      </c>
      <c r="C27" s="397" t="s">
        <v>492</v>
      </c>
      <c r="D27" s="397">
        <v>76111501</v>
      </c>
      <c r="E27" s="397">
        <v>10406</v>
      </c>
      <c r="F27" s="398" t="s">
        <v>503</v>
      </c>
      <c r="G27" s="402">
        <v>1</v>
      </c>
      <c r="H27" s="402" t="s">
        <v>20</v>
      </c>
      <c r="I27" s="399">
        <f>750000+190000</f>
        <v>940000</v>
      </c>
      <c r="J27" s="404" t="s">
        <v>19</v>
      </c>
      <c r="K27" s="397" t="s">
        <v>364</v>
      </c>
    </row>
    <row r="28" spans="2:13" x14ac:dyDescent="0.25">
      <c r="B28" s="397">
        <f>+B27+1</f>
        <v>10</v>
      </c>
      <c r="C28" s="397" t="s">
        <v>492</v>
      </c>
      <c r="D28" s="397">
        <v>44121604</v>
      </c>
      <c r="E28" s="397">
        <v>10406</v>
      </c>
      <c r="F28" s="398" t="s">
        <v>28</v>
      </c>
      <c r="G28" s="402">
        <v>2</v>
      </c>
      <c r="H28" s="402" t="s">
        <v>24</v>
      </c>
      <c r="I28" s="399">
        <v>50000</v>
      </c>
      <c r="J28" s="404" t="s">
        <v>19</v>
      </c>
      <c r="K28" s="397" t="s">
        <v>498</v>
      </c>
    </row>
    <row r="29" spans="2:13" ht="15.75" thickBot="1" x14ac:dyDescent="0.3">
      <c r="B29" s="397">
        <f>+B28+1</f>
        <v>11</v>
      </c>
      <c r="C29" s="397" t="s">
        <v>492</v>
      </c>
      <c r="D29" s="397">
        <v>72101505</v>
      </c>
      <c r="E29" s="397">
        <v>10406</v>
      </c>
      <c r="F29" s="408" t="s">
        <v>29</v>
      </c>
      <c r="G29" s="402">
        <v>4</v>
      </c>
      <c r="H29" s="402" t="s">
        <v>20</v>
      </c>
      <c r="I29" s="399">
        <v>10000</v>
      </c>
      <c r="J29" s="404" t="s">
        <v>19</v>
      </c>
      <c r="K29" s="397" t="s">
        <v>498</v>
      </c>
    </row>
    <row r="30" spans="2:13" ht="30" x14ac:dyDescent="0.25">
      <c r="B30" s="391"/>
      <c r="C30" s="392" t="s">
        <v>492</v>
      </c>
      <c r="D30" s="405"/>
      <c r="E30" s="392">
        <v>10499</v>
      </c>
      <c r="F30" s="406" t="s">
        <v>30</v>
      </c>
      <c r="G30" s="405"/>
      <c r="H30" s="405"/>
      <c r="I30" s="394">
        <f>SUM(I31:I32)</f>
        <v>973896</v>
      </c>
      <c r="J30" s="395" t="s">
        <v>19</v>
      </c>
      <c r="K30" s="405"/>
      <c r="L30" s="396">
        <v>4500000</v>
      </c>
      <c r="M30" s="461"/>
    </row>
    <row r="31" spans="2:13" x14ac:dyDescent="0.25">
      <c r="B31" s="397">
        <f>+B29+1</f>
        <v>12</v>
      </c>
      <c r="C31" s="397" t="s">
        <v>492</v>
      </c>
      <c r="D31" s="397">
        <v>83111602</v>
      </c>
      <c r="E31" s="397">
        <v>10499</v>
      </c>
      <c r="F31" s="398" t="s">
        <v>504</v>
      </c>
      <c r="G31" s="397">
        <v>12</v>
      </c>
      <c r="H31" s="397" t="s">
        <v>24</v>
      </c>
      <c r="I31" s="399">
        <f>70000*12</f>
        <v>840000</v>
      </c>
      <c r="J31" s="404" t="s">
        <v>19</v>
      </c>
      <c r="K31" s="397" t="s">
        <v>494</v>
      </c>
    </row>
    <row r="32" spans="2:13" ht="15.75" thickBot="1" x14ac:dyDescent="0.3">
      <c r="B32" s="397">
        <f t="shared" ref="B32" si="1">+B31+1</f>
        <v>13</v>
      </c>
      <c r="C32" s="397" t="s">
        <v>492</v>
      </c>
      <c r="D32" s="397">
        <v>78181505</v>
      </c>
      <c r="E32" s="397">
        <v>10499</v>
      </c>
      <c r="F32" s="398" t="s">
        <v>505</v>
      </c>
      <c r="G32" s="397">
        <v>9</v>
      </c>
      <c r="H32" s="397" t="s">
        <v>24</v>
      </c>
      <c r="I32" s="399">
        <v>133896</v>
      </c>
      <c r="J32" s="404" t="s">
        <v>19</v>
      </c>
      <c r="K32" s="397" t="s">
        <v>506</v>
      </c>
    </row>
    <row r="33" spans="2:12" x14ac:dyDescent="0.25">
      <c r="B33" s="391"/>
      <c r="C33" s="392" t="s">
        <v>492</v>
      </c>
      <c r="D33" s="405"/>
      <c r="E33" s="392">
        <v>10501</v>
      </c>
      <c r="F33" s="406" t="s">
        <v>250</v>
      </c>
      <c r="G33" s="405"/>
      <c r="H33" s="405"/>
      <c r="I33" s="394">
        <f>SUM(I34)</f>
        <v>155880</v>
      </c>
      <c r="J33" s="395" t="s">
        <v>19</v>
      </c>
      <c r="K33" s="405"/>
      <c r="L33" s="396">
        <v>4500000</v>
      </c>
    </row>
    <row r="34" spans="2:12" ht="15.75" thickBot="1" x14ac:dyDescent="0.3">
      <c r="B34" s="397">
        <f>+B32+1</f>
        <v>14</v>
      </c>
      <c r="C34" s="397" t="s">
        <v>492</v>
      </c>
      <c r="D34" s="397">
        <v>78111809</v>
      </c>
      <c r="E34" s="397">
        <v>10501</v>
      </c>
      <c r="F34" s="398" t="s">
        <v>507</v>
      </c>
      <c r="G34" s="397">
        <v>12</v>
      </c>
      <c r="H34" s="397" t="s">
        <v>24</v>
      </c>
      <c r="I34" s="399">
        <v>155880</v>
      </c>
      <c r="J34" s="404" t="s">
        <v>19</v>
      </c>
      <c r="K34" s="397" t="s">
        <v>494</v>
      </c>
    </row>
    <row r="35" spans="2:12" x14ac:dyDescent="0.25">
      <c r="B35" s="391"/>
      <c r="C35" s="392" t="s">
        <v>492</v>
      </c>
      <c r="D35" s="405"/>
      <c r="E35" s="392">
        <v>10502</v>
      </c>
      <c r="F35" s="406" t="s">
        <v>33</v>
      </c>
      <c r="G35" s="405"/>
      <c r="H35" s="405"/>
      <c r="I35" s="394">
        <f>SUM(I36:I47)</f>
        <v>6550000</v>
      </c>
      <c r="J35" s="395" t="s">
        <v>19</v>
      </c>
      <c r="K35" s="405"/>
      <c r="L35" s="396">
        <v>4500000</v>
      </c>
    </row>
    <row r="36" spans="2:12" x14ac:dyDescent="0.25">
      <c r="B36" s="397">
        <f>+B34+1</f>
        <v>15</v>
      </c>
      <c r="C36" s="397" t="s">
        <v>492</v>
      </c>
      <c r="D36" s="397">
        <v>90111501</v>
      </c>
      <c r="E36" s="397">
        <v>10502</v>
      </c>
      <c r="F36" s="398" t="s">
        <v>34</v>
      </c>
      <c r="G36" s="397">
        <v>10</v>
      </c>
      <c r="H36" s="397" t="s">
        <v>24</v>
      </c>
      <c r="I36" s="399">
        <f>30000*10</f>
        <v>300000</v>
      </c>
      <c r="J36" s="404" t="s">
        <v>19</v>
      </c>
      <c r="K36" s="397" t="s">
        <v>494</v>
      </c>
    </row>
    <row r="37" spans="2:12" x14ac:dyDescent="0.25">
      <c r="B37" s="397">
        <f t="shared" si="0"/>
        <v>16</v>
      </c>
      <c r="C37" s="397" t="s">
        <v>492</v>
      </c>
      <c r="D37" s="397">
        <v>90111501</v>
      </c>
      <c r="E37" s="397">
        <v>10502</v>
      </c>
      <c r="F37" s="398" t="s">
        <v>35</v>
      </c>
      <c r="G37" s="397">
        <v>10</v>
      </c>
      <c r="H37" s="397" t="s">
        <v>24</v>
      </c>
      <c r="I37" s="399">
        <f t="shared" ref="I37:I39" si="2">30000*10</f>
        <v>300000</v>
      </c>
      <c r="J37" s="404" t="s">
        <v>19</v>
      </c>
      <c r="K37" s="397" t="s">
        <v>494</v>
      </c>
    </row>
    <row r="38" spans="2:12" x14ac:dyDescent="0.25">
      <c r="B38" s="397">
        <f t="shared" si="0"/>
        <v>17</v>
      </c>
      <c r="C38" s="397" t="s">
        <v>492</v>
      </c>
      <c r="D38" s="397">
        <v>90111501</v>
      </c>
      <c r="E38" s="397">
        <v>10502</v>
      </c>
      <c r="F38" s="398" t="s">
        <v>35</v>
      </c>
      <c r="G38" s="397">
        <v>10</v>
      </c>
      <c r="H38" s="397" t="s">
        <v>24</v>
      </c>
      <c r="I38" s="399">
        <f t="shared" si="2"/>
        <v>300000</v>
      </c>
      <c r="J38" s="404" t="s">
        <v>19</v>
      </c>
      <c r="K38" s="397" t="s">
        <v>494</v>
      </c>
    </row>
    <row r="39" spans="2:12" x14ac:dyDescent="0.25">
      <c r="B39" s="397">
        <f t="shared" si="0"/>
        <v>18</v>
      </c>
      <c r="C39" s="397" t="s">
        <v>492</v>
      </c>
      <c r="D39" s="397">
        <v>90111501</v>
      </c>
      <c r="E39" s="397">
        <v>10502</v>
      </c>
      <c r="F39" s="398" t="s">
        <v>35</v>
      </c>
      <c r="G39" s="397">
        <v>10</v>
      </c>
      <c r="H39" s="397" t="s">
        <v>24</v>
      </c>
      <c r="I39" s="399">
        <f t="shared" si="2"/>
        <v>300000</v>
      </c>
      <c r="J39" s="404" t="s">
        <v>19</v>
      </c>
      <c r="K39" s="397" t="s">
        <v>494</v>
      </c>
    </row>
    <row r="40" spans="2:12" x14ac:dyDescent="0.25">
      <c r="B40" s="397">
        <f t="shared" si="0"/>
        <v>19</v>
      </c>
      <c r="C40" s="397" t="s">
        <v>492</v>
      </c>
      <c r="D40" s="397">
        <v>90111501</v>
      </c>
      <c r="E40" s="397">
        <v>10502</v>
      </c>
      <c r="F40" s="398" t="s">
        <v>36</v>
      </c>
      <c r="G40" s="397">
        <v>30</v>
      </c>
      <c r="H40" s="397" t="s">
        <v>24</v>
      </c>
      <c r="I40" s="399">
        <f>3500*20*10-36378</f>
        <v>663622</v>
      </c>
      <c r="J40" s="404" t="s">
        <v>19</v>
      </c>
      <c r="K40" s="397" t="s">
        <v>494</v>
      </c>
    </row>
    <row r="41" spans="2:12" x14ac:dyDescent="0.25">
      <c r="B41" s="397">
        <f t="shared" si="0"/>
        <v>20</v>
      </c>
      <c r="C41" s="397" t="s">
        <v>492</v>
      </c>
      <c r="D41" s="397">
        <v>90111501</v>
      </c>
      <c r="E41" s="397">
        <v>10502</v>
      </c>
      <c r="F41" s="398" t="s">
        <v>36</v>
      </c>
      <c r="G41" s="397">
        <v>30</v>
      </c>
      <c r="H41" s="397" t="s">
        <v>24</v>
      </c>
      <c r="I41" s="399">
        <f>3500*18*10</f>
        <v>630000</v>
      </c>
      <c r="J41" s="404" t="s">
        <v>19</v>
      </c>
      <c r="K41" s="397" t="s">
        <v>494</v>
      </c>
    </row>
    <row r="42" spans="2:12" x14ac:dyDescent="0.25">
      <c r="B42" s="397">
        <f t="shared" si="0"/>
        <v>21</v>
      </c>
      <c r="C42" s="397" t="s">
        <v>492</v>
      </c>
      <c r="D42" s="397">
        <v>90111501</v>
      </c>
      <c r="E42" s="397">
        <v>10502</v>
      </c>
      <c r="F42" s="398" t="s">
        <v>36</v>
      </c>
      <c r="G42" s="397">
        <v>30</v>
      </c>
      <c r="H42" s="397" t="s">
        <v>24</v>
      </c>
      <c r="I42" s="399">
        <f>3500*18*10</f>
        <v>630000</v>
      </c>
      <c r="J42" s="404" t="s">
        <v>19</v>
      </c>
      <c r="K42" s="397" t="s">
        <v>494</v>
      </c>
    </row>
    <row r="43" spans="2:12" x14ac:dyDescent="0.25">
      <c r="B43" s="397">
        <f t="shared" si="0"/>
        <v>22</v>
      </c>
      <c r="C43" s="397" t="s">
        <v>492</v>
      </c>
      <c r="D43" s="397">
        <v>90111501</v>
      </c>
      <c r="E43" s="397">
        <v>10502</v>
      </c>
      <c r="F43" s="398" t="s">
        <v>36</v>
      </c>
      <c r="G43" s="397">
        <v>30</v>
      </c>
      <c r="H43" s="397" t="s">
        <v>24</v>
      </c>
      <c r="I43" s="399">
        <f>3500*20*6+72000</f>
        <v>492000</v>
      </c>
      <c r="J43" s="404" t="s">
        <v>19</v>
      </c>
      <c r="K43" s="397" t="s">
        <v>494</v>
      </c>
    </row>
    <row r="44" spans="2:12" x14ac:dyDescent="0.25">
      <c r="B44" s="397">
        <f t="shared" si="0"/>
        <v>23</v>
      </c>
      <c r="C44" s="397" t="s">
        <v>492</v>
      </c>
      <c r="D44" s="397">
        <v>90101501</v>
      </c>
      <c r="E44" s="397">
        <v>10502</v>
      </c>
      <c r="F44" s="398" t="s">
        <v>36</v>
      </c>
      <c r="G44" s="397">
        <v>30</v>
      </c>
      <c r="H44" s="397" t="s">
        <v>24</v>
      </c>
      <c r="I44" s="399">
        <f>9000*8*10-53622</f>
        <v>666378</v>
      </c>
      <c r="J44" s="404" t="s">
        <v>19</v>
      </c>
      <c r="K44" s="397" t="s">
        <v>494</v>
      </c>
    </row>
    <row r="45" spans="2:12" x14ac:dyDescent="0.25">
      <c r="B45" s="397">
        <f t="shared" si="0"/>
        <v>24</v>
      </c>
      <c r="C45" s="397" t="s">
        <v>492</v>
      </c>
      <c r="D45" s="397">
        <v>90101501</v>
      </c>
      <c r="E45" s="397">
        <v>10502</v>
      </c>
      <c r="F45" s="398" t="s">
        <v>36</v>
      </c>
      <c r="G45" s="397">
        <v>30</v>
      </c>
      <c r="H45" s="397" t="s">
        <v>24</v>
      </c>
      <c r="I45" s="399">
        <f>9000*8*9</f>
        <v>648000</v>
      </c>
      <c r="J45" s="404" t="s">
        <v>19</v>
      </c>
      <c r="K45" s="397" t="s">
        <v>494</v>
      </c>
    </row>
    <row r="46" spans="2:12" x14ac:dyDescent="0.25">
      <c r="B46" s="397">
        <f t="shared" si="0"/>
        <v>25</v>
      </c>
      <c r="C46" s="397" t="s">
        <v>492</v>
      </c>
      <c r="D46" s="397">
        <v>90101501</v>
      </c>
      <c r="E46" s="397">
        <v>10502</v>
      </c>
      <c r="F46" s="398" t="s">
        <v>379</v>
      </c>
      <c r="G46" s="397">
        <v>30</v>
      </c>
      <c r="H46" s="397" t="s">
        <v>24</v>
      </c>
      <c r="I46" s="399">
        <f t="shared" ref="I46:I47" si="3">9000*10*9</f>
        <v>810000</v>
      </c>
      <c r="J46" s="404" t="s">
        <v>19</v>
      </c>
      <c r="K46" s="397" t="s">
        <v>494</v>
      </c>
    </row>
    <row r="47" spans="2:12" ht="15.75" thickBot="1" x14ac:dyDescent="0.3">
      <c r="B47" s="397">
        <f t="shared" si="0"/>
        <v>26</v>
      </c>
      <c r="C47" s="397" t="s">
        <v>492</v>
      </c>
      <c r="D47" s="397">
        <v>90101501</v>
      </c>
      <c r="E47" s="397">
        <v>10502</v>
      </c>
      <c r="F47" s="398" t="s">
        <v>379</v>
      </c>
      <c r="G47" s="397">
        <v>30</v>
      </c>
      <c r="H47" s="397" t="s">
        <v>24</v>
      </c>
      <c r="I47" s="399">
        <f t="shared" si="3"/>
        <v>810000</v>
      </c>
      <c r="J47" s="404" t="s">
        <v>19</v>
      </c>
      <c r="K47" s="397" t="s">
        <v>494</v>
      </c>
    </row>
    <row r="48" spans="2:12" x14ac:dyDescent="0.25">
      <c r="B48" s="391"/>
      <c r="C48" s="392" t="s">
        <v>492</v>
      </c>
      <c r="D48" s="405"/>
      <c r="E48" s="392">
        <v>10601</v>
      </c>
      <c r="F48" s="406" t="s">
        <v>168</v>
      </c>
      <c r="G48" s="405"/>
      <c r="H48" s="405"/>
      <c r="I48" s="394">
        <f>SUM(I49:I51)</f>
        <v>9220000</v>
      </c>
      <c r="J48" s="395" t="s">
        <v>19</v>
      </c>
      <c r="K48" s="405"/>
      <c r="L48" s="396">
        <v>7500000</v>
      </c>
    </row>
    <row r="49" spans="2:13" x14ac:dyDescent="0.25">
      <c r="B49" s="397">
        <f>+B47+1</f>
        <v>27</v>
      </c>
      <c r="C49" s="397" t="s">
        <v>492</v>
      </c>
      <c r="D49" s="397">
        <v>84131503</v>
      </c>
      <c r="E49" s="397">
        <v>10601</v>
      </c>
      <c r="F49" s="398" t="s">
        <v>508</v>
      </c>
      <c r="G49" s="397">
        <v>1</v>
      </c>
      <c r="H49" s="397" t="s">
        <v>509</v>
      </c>
      <c r="I49" s="399">
        <f>12000000-2000000-2480877</f>
        <v>7519123</v>
      </c>
      <c r="J49" s="404" t="s">
        <v>19</v>
      </c>
      <c r="K49" s="397" t="s">
        <v>510</v>
      </c>
    </row>
    <row r="50" spans="2:13" x14ac:dyDescent="0.25">
      <c r="B50" s="397">
        <f>+B49+1</f>
        <v>28</v>
      </c>
      <c r="C50" s="397" t="s">
        <v>492</v>
      </c>
      <c r="D50" s="397">
        <v>71161202</v>
      </c>
      <c r="E50" s="397">
        <v>10601</v>
      </c>
      <c r="F50" s="398" t="s">
        <v>511</v>
      </c>
      <c r="G50" s="397">
        <v>1</v>
      </c>
      <c r="H50" s="397" t="s">
        <v>20</v>
      </c>
      <c r="I50" s="399">
        <f>33000*11</f>
        <v>363000</v>
      </c>
      <c r="J50" s="404" t="s">
        <v>19</v>
      </c>
      <c r="K50" s="397" t="s">
        <v>512</v>
      </c>
    </row>
    <row r="51" spans="2:13" ht="15.75" thickBot="1" x14ac:dyDescent="0.3">
      <c r="B51" s="397">
        <f>+B50+1</f>
        <v>29</v>
      </c>
      <c r="C51" s="397" t="s">
        <v>492</v>
      </c>
      <c r="D51" s="397">
        <v>84131503</v>
      </c>
      <c r="E51" s="397">
        <v>10601</v>
      </c>
      <c r="F51" s="398" t="s">
        <v>513</v>
      </c>
      <c r="G51" s="397">
        <v>1</v>
      </c>
      <c r="H51" s="397" t="s">
        <v>509</v>
      </c>
      <c r="I51" s="399">
        <f>1500000-162123</f>
        <v>1337877</v>
      </c>
      <c r="J51" s="404" t="s">
        <v>19</v>
      </c>
      <c r="K51" s="397" t="s">
        <v>510</v>
      </c>
    </row>
    <row r="52" spans="2:13" ht="30" x14ac:dyDescent="0.25">
      <c r="B52" s="391"/>
      <c r="C52" s="392" t="s">
        <v>492</v>
      </c>
      <c r="D52" s="405"/>
      <c r="E52" s="392">
        <v>10801</v>
      </c>
      <c r="F52" s="406" t="s">
        <v>37</v>
      </c>
      <c r="G52" s="405"/>
      <c r="H52" s="405"/>
      <c r="I52" s="394">
        <f>SUM(I53:I53)</f>
        <v>1099766</v>
      </c>
      <c r="J52" s="395" t="s">
        <v>19</v>
      </c>
      <c r="K52" s="405"/>
      <c r="L52" s="396">
        <v>3550000</v>
      </c>
    </row>
    <row r="53" spans="2:13" ht="30.75" thickBot="1" x14ac:dyDescent="0.3">
      <c r="B53" s="397">
        <f>+B51+1</f>
        <v>30</v>
      </c>
      <c r="C53" s="397" t="s">
        <v>492</v>
      </c>
      <c r="D53" s="397">
        <v>72101507</v>
      </c>
      <c r="E53" s="397">
        <v>10801</v>
      </c>
      <c r="F53" s="398" t="s">
        <v>37</v>
      </c>
      <c r="G53" s="397">
        <v>1</v>
      </c>
      <c r="H53" s="397" t="s">
        <v>20</v>
      </c>
      <c r="I53" s="399">
        <v>1099766</v>
      </c>
      <c r="J53" s="404" t="s">
        <v>19</v>
      </c>
      <c r="K53" s="397" t="s">
        <v>514</v>
      </c>
    </row>
    <row r="54" spans="2:13" ht="30" x14ac:dyDescent="0.25">
      <c r="B54" s="391"/>
      <c r="C54" s="392" t="s">
        <v>492</v>
      </c>
      <c r="D54" s="405"/>
      <c r="E54" s="392">
        <v>10805</v>
      </c>
      <c r="F54" s="406" t="s">
        <v>38</v>
      </c>
      <c r="G54" s="405"/>
      <c r="H54" s="405"/>
      <c r="I54" s="394">
        <f>SUM(I55:I58)</f>
        <v>7000000</v>
      </c>
      <c r="J54" s="395" t="s">
        <v>19</v>
      </c>
      <c r="K54" s="405"/>
      <c r="L54" s="396">
        <v>5210000</v>
      </c>
    </row>
    <row r="55" spans="2:13" ht="30" x14ac:dyDescent="0.25">
      <c r="B55" s="397">
        <f>+B53+1</f>
        <v>31</v>
      </c>
      <c r="C55" s="397" t="s">
        <v>492</v>
      </c>
      <c r="D55" s="397">
        <v>78181507</v>
      </c>
      <c r="E55" s="397">
        <v>10805</v>
      </c>
      <c r="F55" s="398" t="s">
        <v>382</v>
      </c>
      <c r="G55" s="397">
        <v>4</v>
      </c>
      <c r="H55" s="397" t="s">
        <v>20</v>
      </c>
      <c r="I55" s="399">
        <v>1460000</v>
      </c>
      <c r="J55" s="404" t="s">
        <v>19</v>
      </c>
      <c r="K55" s="397" t="s">
        <v>364</v>
      </c>
    </row>
    <row r="56" spans="2:13" ht="30" x14ac:dyDescent="0.25">
      <c r="B56" s="397">
        <f t="shared" si="0"/>
        <v>32</v>
      </c>
      <c r="C56" s="397" t="s">
        <v>492</v>
      </c>
      <c r="D56" s="397">
        <v>78181507</v>
      </c>
      <c r="E56" s="397">
        <v>10805</v>
      </c>
      <c r="F56" s="398" t="s">
        <v>382</v>
      </c>
      <c r="G56" s="397">
        <v>4</v>
      </c>
      <c r="H56" s="397" t="s">
        <v>20</v>
      </c>
      <c r="I56" s="399">
        <v>1250000</v>
      </c>
      <c r="J56" s="404" t="s">
        <v>19</v>
      </c>
      <c r="K56" s="397" t="s">
        <v>498</v>
      </c>
    </row>
    <row r="57" spans="2:13" ht="30" x14ac:dyDescent="0.25">
      <c r="B57" s="397">
        <f t="shared" si="0"/>
        <v>33</v>
      </c>
      <c r="C57" s="397" t="s">
        <v>492</v>
      </c>
      <c r="D57" s="397">
        <v>78181507</v>
      </c>
      <c r="E57" s="397">
        <v>10805</v>
      </c>
      <c r="F57" s="398" t="s">
        <v>382</v>
      </c>
      <c r="G57" s="397">
        <v>4</v>
      </c>
      <c r="H57" s="397" t="s">
        <v>20</v>
      </c>
      <c r="I57" s="399">
        <f>1250000+2000000-18732-191268</f>
        <v>3040000</v>
      </c>
      <c r="J57" s="404" t="s">
        <v>19</v>
      </c>
      <c r="K57" s="397" t="s">
        <v>515</v>
      </c>
    </row>
    <row r="58" spans="2:13" ht="30.75" thickBot="1" x14ac:dyDescent="0.3">
      <c r="B58" s="397">
        <f t="shared" si="0"/>
        <v>34</v>
      </c>
      <c r="C58" s="397" t="s">
        <v>492</v>
      </c>
      <c r="D58" s="397">
        <v>78181507</v>
      </c>
      <c r="E58" s="397">
        <v>10805</v>
      </c>
      <c r="F58" s="398" t="s">
        <v>382</v>
      </c>
      <c r="G58" s="397">
        <v>4</v>
      </c>
      <c r="H58" s="397" t="s">
        <v>20</v>
      </c>
      <c r="I58" s="399">
        <v>1250000</v>
      </c>
      <c r="J58" s="404" t="s">
        <v>19</v>
      </c>
      <c r="K58" s="397" t="s">
        <v>512</v>
      </c>
    </row>
    <row r="59" spans="2:13" x14ac:dyDescent="0.25">
      <c r="B59" s="391"/>
      <c r="C59" s="392" t="s">
        <v>492</v>
      </c>
      <c r="D59" s="405"/>
      <c r="E59" s="392">
        <v>10999</v>
      </c>
      <c r="F59" s="406" t="s">
        <v>516</v>
      </c>
      <c r="G59" s="405"/>
      <c r="H59" s="405"/>
      <c r="I59" s="394">
        <f>SUM(I60:I60)</f>
        <v>2000000</v>
      </c>
      <c r="J59" s="395" t="s">
        <v>19</v>
      </c>
      <c r="K59" s="405"/>
      <c r="L59" s="396">
        <v>100000</v>
      </c>
    </row>
    <row r="60" spans="2:13" ht="15.75" thickBot="1" x14ac:dyDescent="0.3">
      <c r="B60" s="397">
        <f>+B58+1</f>
        <v>35</v>
      </c>
      <c r="C60" s="397" t="s">
        <v>492</v>
      </c>
      <c r="D60" s="397">
        <v>72101505</v>
      </c>
      <c r="E60" s="397">
        <v>10999</v>
      </c>
      <c r="F60" s="409" t="s">
        <v>511</v>
      </c>
      <c r="G60" s="410">
        <v>1</v>
      </c>
      <c r="H60" s="397" t="s">
        <v>24</v>
      </c>
      <c r="I60" s="399">
        <v>2000000</v>
      </c>
      <c r="J60" s="404" t="s">
        <v>19</v>
      </c>
      <c r="K60" s="397" t="s">
        <v>512</v>
      </c>
    </row>
    <row r="61" spans="2:13" x14ac:dyDescent="0.25">
      <c r="B61" s="391"/>
      <c r="C61" s="392" t="s">
        <v>492</v>
      </c>
      <c r="D61" s="405"/>
      <c r="E61" s="392">
        <v>20101</v>
      </c>
      <c r="F61" s="406" t="s">
        <v>42</v>
      </c>
      <c r="G61" s="405"/>
      <c r="H61" s="405"/>
      <c r="I61" s="394">
        <f>SUM(I62:I66)</f>
        <v>6500000</v>
      </c>
      <c r="J61" s="395" t="s">
        <v>19</v>
      </c>
      <c r="K61" s="405"/>
      <c r="L61" s="396">
        <v>6500000</v>
      </c>
      <c r="M61" s="462"/>
    </row>
    <row r="62" spans="2:13" x14ac:dyDescent="0.25">
      <c r="B62" s="397">
        <f>+B60+1</f>
        <v>36</v>
      </c>
      <c r="C62" s="397" t="s">
        <v>492</v>
      </c>
      <c r="D62" s="397">
        <v>15101505</v>
      </c>
      <c r="E62" s="397">
        <v>20101</v>
      </c>
      <c r="F62" s="398" t="s">
        <v>43</v>
      </c>
      <c r="G62" s="397">
        <v>4000</v>
      </c>
      <c r="H62" s="397" t="s">
        <v>384</v>
      </c>
      <c r="I62" s="399">
        <v>1500000</v>
      </c>
      <c r="J62" s="404" t="s">
        <v>19</v>
      </c>
      <c r="K62" s="397" t="s">
        <v>494</v>
      </c>
    </row>
    <row r="63" spans="2:13" x14ac:dyDescent="0.25">
      <c r="B63" s="397">
        <f t="shared" si="0"/>
        <v>37</v>
      </c>
      <c r="C63" s="397" t="s">
        <v>492</v>
      </c>
      <c r="D63" s="397">
        <v>15101505</v>
      </c>
      <c r="E63" s="397">
        <v>20101</v>
      </c>
      <c r="F63" s="398" t="s">
        <v>43</v>
      </c>
      <c r="G63" s="397">
        <v>4000</v>
      </c>
      <c r="H63" s="397" t="s">
        <v>384</v>
      </c>
      <c r="I63" s="399">
        <v>1500000</v>
      </c>
      <c r="J63" s="404" t="s">
        <v>19</v>
      </c>
      <c r="K63" s="397" t="s">
        <v>494</v>
      </c>
    </row>
    <row r="64" spans="2:13" x14ac:dyDescent="0.25">
      <c r="B64" s="397">
        <f t="shared" si="0"/>
        <v>38</v>
      </c>
      <c r="C64" s="397" t="s">
        <v>492</v>
      </c>
      <c r="D64" s="397">
        <v>15101505</v>
      </c>
      <c r="E64" s="397">
        <v>20101</v>
      </c>
      <c r="F64" s="398" t="s">
        <v>43</v>
      </c>
      <c r="G64" s="397">
        <v>4000</v>
      </c>
      <c r="H64" s="397" t="s">
        <v>384</v>
      </c>
      <c r="I64" s="399">
        <v>1500000</v>
      </c>
      <c r="J64" s="404" t="s">
        <v>19</v>
      </c>
      <c r="K64" s="397" t="s">
        <v>494</v>
      </c>
    </row>
    <row r="65" spans="2:12" x14ac:dyDescent="0.25">
      <c r="B65" s="397">
        <f t="shared" si="0"/>
        <v>39</v>
      </c>
      <c r="C65" s="397" t="s">
        <v>492</v>
      </c>
      <c r="D65" s="397">
        <v>15101505</v>
      </c>
      <c r="E65" s="397">
        <v>20101</v>
      </c>
      <c r="F65" s="398" t="s">
        <v>43</v>
      </c>
      <c r="G65" s="397">
        <v>4000</v>
      </c>
      <c r="H65" s="397" t="s">
        <v>384</v>
      </c>
      <c r="I65" s="399">
        <v>1500000</v>
      </c>
      <c r="J65" s="404" t="s">
        <v>19</v>
      </c>
      <c r="K65" s="397" t="s">
        <v>494</v>
      </c>
    </row>
    <row r="66" spans="2:12" ht="15.75" thickBot="1" x14ac:dyDescent="0.3">
      <c r="B66" s="397">
        <f t="shared" si="0"/>
        <v>40</v>
      </c>
      <c r="C66" s="397" t="s">
        <v>492</v>
      </c>
      <c r="D66" s="397">
        <v>15101506</v>
      </c>
      <c r="E66" s="397">
        <v>20101</v>
      </c>
      <c r="F66" s="398" t="s">
        <v>44</v>
      </c>
      <c r="G66" s="397">
        <v>200</v>
      </c>
      <c r="H66" s="397" t="s">
        <v>384</v>
      </c>
      <c r="I66" s="399">
        <v>500000</v>
      </c>
      <c r="J66" s="404" t="s">
        <v>19</v>
      </c>
      <c r="K66" s="397" t="s">
        <v>494</v>
      </c>
    </row>
    <row r="67" spans="2:12" x14ac:dyDescent="0.25">
      <c r="B67" s="391"/>
      <c r="C67" s="392" t="s">
        <v>492</v>
      </c>
      <c r="D67" s="392"/>
      <c r="E67" s="392">
        <v>20199</v>
      </c>
      <c r="F67" s="411" t="s">
        <v>517</v>
      </c>
      <c r="G67" s="392"/>
      <c r="H67" s="392"/>
      <c r="I67" s="394">
        <f>SUM(I68:I90)</f>
        <v>5000000</v>
      </c>
      <c r="J67" s="395" t="s">
        <v>19</v>
      </c>
      <c r="K67" s="392"/>
      <c r="L67" s="396">
        <v>5000000</v>
      </c>
    </row>
    <row r="68" spans="2:12" ht="75" x14ac:dyDescent="0.25">
      <c r="B68" s="397">
        <f>+B66+1</f>
        <v>41</v>
      </c>
      <c r="C68" s="397" t="s">
        <v>492</v>
      </c>
      <c r="D68" s="412" t="s">
        <v>518</v>
      </c>
      <c r="E68" s="397">
        <v>20199</v>
      </c>
      <c r="F68" s="413" t="s">
        <v>519</v>
      </c>
      <c r="G68" s="397">
        <v>40</v>
      </c>
      <c r="H68" s="402" t="s">
        <v>24</v>
      </c>
      <c r="I68" s="399">
        <v>36500</v>
      </c>
      <c r="J68" s="404" t="s">
        <v>19</v>
      </c>
      <c r="K68" s="397" t="s">
        <v>498</v>
      </c>
    </row>
    <row r="69" spans="2:12" x14ac:dyDescent="0.25">
      <c r="B69" s="397">
        <f>+B68+1</f>
        <v>42</v>
      </c>
      <c r="C69" s="397" t="s">
        <v>492</v>
      </c>
      <c r="D69" s="414">
        <v>10171502</v>
      </c>
      <c r="E69" s="397">
        <v>20199</v>
      </c>
      <c r="F69" s="413" t="s">
        <v>520</v>
      </c>
      <c r="G69" s="397">
        <v>5</v>
      </c>
      <c r="H69" s="402" t="s">
        <v>24</v>
      </c>
      <c r="I69" s="399">
        <v>75000</v>
      </c>
      <c r="J69" s="404" t="s">
        <v>19</v>
      </c>
      <c r="K69" s="397" t="s">
        <v>498</v>
      </c>
    </row>
    <row r="70" spans="2:12" x14ac:dyDescent="0.25">
      <c r="B70" s="397">
        <f t="shared" ref="B70:B90" si="4">+B69+1</f>
        <v>43</v>
      </c>
      <c r="C70" s="397" t="s">
        <v>492</v>
      </c>
      <c r="D70" s="414">
        <v>10171504</v>
      </c>
      <c r="E70" s="397">
        <v>20199</v>
      </c>
      <c r="F70" s="413" t="s">
        <v>521</v>
      </c>
      <c r="G70" s="397">
        <v>432</v>
      </c>
      <c r="H70" s="402" t="s">
        <v>24</v>
      </c>
      <c r="I70" s="399">
        <v>500000</v>
      </c>
      <c r="J70" s="404" t="s">
        <v>19</v>
      </c>
      <c r="K70" s="397" t="s">
        <v>498</v>
      </c>
    </row>
    <row r="71" spans="2:12" x14ac:dyDescent="0.25">
      <c r="B71" s="397">
        <f t="shared" si="4"/>
        <v>44</v>
      </c>
      <c r="C71" s="397" t="s">
        <v>492</v>
      </c>
      <c r="D71" s="414">
        <v>10171505</v>
      </c>
      <c r="E71" s="397">
        <v>20199</v>
      </c>
      <c r="F71" s="413" t="s">
        <v>522</v>
      </c>
      <c r="G71" s="397">
        <v>28</v>
      </c>
      <c r="H71" s="402" t="s">
        <v>24</v>
      </c>
      <c r="I71" s="399">
        <v>155000</v>
      </c>
      <c r="J71" s="404" t="s">
        <v>19</v>
      </c>
      <c r="K71" s="397" t="s">
        <v>498</v>
      </c>
    </row>
    <row r="72" spans="2:12" x14ac:dyDescent="0.25">
      <c r="B72" s="397">
        <f t="shared" si="4"/>
        <v>45</v>
      </c>
      <c r="C72" s="397" t="s">
        <v>492</v>
      </c>
      <c r="D72" s="414">
        <v>10171602</v>
      </c>
      <c r="E72" s="397">
        <v>20199</v>
      </c>
      <c r="F72" s="413" t="s">
        <v>523</v>
      </c>
      <c r="G72" s="397">
        <v>2</v>
      </c>
      <c r="H72" s="402" t="s">
        <v>24</v>
      </c>
      <c r="I72" s="399">
        <v>35000</v>
      </c>
      <c r="J72" s="404" t="s">
        <v>19</v>
      </c>
      <c r="K72" s="397" t="s">
        <v>498</v>
      </c>
    </row>
    <row r="73" spans="2:12" ht="60" x14ac:dyDescent="0.25">
      <c r="B73" s="397">
        <f t="shared" si="4"/>
        <v>46</v>
      </c>
      <c r="C73" s="397" t="s">
        <v>492</v>
      </c>
      <c r="D73" s="412">
        <v>10171605</v>
      </c>
      <c r="E73" s="397">
        <v>20199</v>
      </c>
      <c r="F73" s="413" t="s">
        <v>524</v>
      </c>
      <c r="G73" s="397">
        <v>625</v>
      </c>
      <c r="H73" s="402" t="s">
        <v>24</v>
      </c>
      <c r="I73" s="399">
        <v>800000</v>
      </c>
      <c r="J73" s="404" t="s">
        <v>19</v>
      </c>
      <c r="K73" s="397" t="s">
        <v>498</v>
      </c>
    </row>
    <row r="74" spans="2:12" ht="30" x14ac:dyDescent="0.25">
      <c r="B74" s="397">
        <f t="shared" si="4"/>
        <v>47</v>
      </c>
      <c r="C74" s="397" t="s">
        <v>492</v>
      </c>
      <c r="D74" s="412">
        <v>10171607</v>
      </c>
      <c r="E74" s="397">
        <v>20199</v>
      </c>
      <c r="F74" s="413" t="s">
        <v>525</v>
      </c>
      <c r="G74" s="397">
        <v>6</v>
      </c>
      <c r="H74" s="402" t="s">
        <v>24</v>
      </c>
      <c r="I74" s="399">
        <v>65000</v>
      </c>
      <c r="J74" s="404" t="s">
        <v>19</v>
      </c>
      <c r="K74" s="397" t="s">
        <v>498</v>
      </c>
    </row>
    <row r="75" spans="2:12" ht="30" x14ac:dyDescent="0.25">
      <c r="B75" s="397">
        <f t="shared" si="4"/>
        <v>48</v>
      </c>
      <c r="C75" s="397" t="s">
        <v>492</v>
      </c>
      <c r="D75" s="412">
        <v>10171611</v>
      </c>
      <c r="E75" s="397">
        <v>20199</v>
      </c>
      <c r="F75" s="413" t="s">
        <v>526</v>
      </c>
      <c r="G75" s="397">
        <v>100</v>
      </c>
      <c r="H75" s="402" t="s">
        <v>24</v>
      </c>
      <c r="I75" s="399">
        <v>520000</v>
      </c>
      <c r="J75" s="404" t="s">
        <v>19</v>
      </c>
      <c r="K75" s="397" t="s">
        <v>498</v>
      </c>
    </row>
    <row r="76" spans="2:12" x14ac:dyDescent="0.25">
      <c r="B76" s="397">
        <f t="shared" si="4"/>
        <v>49</v>
      </c>
      <c r="C76" s="397" t="s">
        <v>492</v>
      </c>
      <c r="D76" s="412">
        <v>10171699</v>
      </c>
      <c r="E76" s="397">
        <v>20199</v>
      </c>
      <c r="F76" s="413" t="s">
        <v>527</v>
      </c>
      <c r="G76" s="397">
        <v>41</v>
      </c>
      <c r="H76" s="402" t="s">
        <v>24</v>
      </c>
      <c r="I76" s="399">
        <v>250000</v>
      </c>
      <c r="J76" s="404" t="s">
        <v>19</v>
      </c>
      <c r="K76" s="397" t="s">
        <v>498</v>
      </c>
    </row>
    <row r="77" spans="2:12" x14ac:dyDescent="0.25">
      <c r="B77" s="397">
        <f t="shared" si="4"/>
        <v>50</v>
      </c>
      <c r="C77" s="397" t="s">
        <v>492</v>
      </c>
      <c r="D77" s="412">
        <v>10171701</v>
      </c>
      <c r="E77" s="397">
        <v>20199</v>
      </c>
      <c r="F77" s="413" t="s">
        <v>528</v>
      </c>
      <c r="G77" s="397">
        <v>15</v>
      </c>
      <c r="H77" s="402" t="s">
        <v>24</v>
      </c>
      <c r="I77" s="399">
        <v>200000</v>
      </c>
      <c r="J77" s="404" t="s">
        <v>19</v>
      </c>
      <c r="K77" s="397" t="s">
        <v>498</v>
      </c>
    </row>
    <row r="78" spans="2:12" x14ac:dyDescent="0.25">
      <c r="B78" s="397">
        <f t="shared" si="4"/>
        <v>51</v>
      </c>
      <c r="C78" s="397" t="s">
        <v>492</v>
      </c>
      <c r="D78" s="412">
        <v>10171702</v>
      </c>
      <c r="E78" s="397">
        <v>20199</v>
      </c>
      <c r="F78" s="413" t="s">
        <v>529</v>
      </c>
      <c r="G78" s="397">
        <v>15</v>
      </c>
      <c r="H78" s="402" t="s">
        <v>24</v>
      </c>
      <c r="I78" s="399">
        <v>200000</v>
      </c>
      <c r="J78" s="404" t="s">
        <v>19</v>
      </c>
      <c r="K78" s="397" t="s">
        <v>498</v>
      </c>
    </row>
    <row r="79" spans="2:12" ht="30" x14ac:dyDescent="0.25">
      <c r="B79" s="397">
        <f t="shared" si="4"/>
        <v>52</v>
      </c>
      <c r="C79" s="397" t="s">
        <v>492</v>
      </c>
      <c r="D79" s="412">
        <v>10171801</v>
      </c>
      <c r="E79" s="397">
        <v>20199</v>
      </c>
      <c r="F79" s="413" t="s">
        <v>530</v>
      </c>
      <c r="G79" s="397">
        <v>11</v>
      </c>
      <c r="H79" s="402" t="s">
        <v>24</v>
      </c>
      <c r="I79" s="399">
        <v>95000</v>
      </c>
      <c r="J79" s="404" t="s">
        <v>19</v>
      </c>
      <c r="K79" s="397" t="s">
        <v>498</v>
      </c>
    </row>
    <row r="80" spans="2:12" ht="45" x14ac:dyDescent="0.25">
      <c r="B80" s="397">
        <f t="shared" si="4"/>
        <v>53</v>
      </c>
      <c r="C80" s="397" t="s">
        <v>492</v>
      </c>
      <c r="D80" s="412">
        <v>10191509</v>
      </c>
      <c r="E80" s="397">
        <v>20199</v>
      </c>
      <c r="F80" s="413" t="s">
        <v>531</v>
      </c>
      <c r="G80" s="397">
        <v>97</v>
      </c>
      <c r="H80" s="402" t="s">
        <v>532</v>
      </c>
      <c r="I80" s="399">
        <v>800000</v>
      </c>
      <c r="J80" s="404" t="s">
        <v>19</v>
      </c>
      <c r="K80" s="397" t="s">
        <v>498</v>
      </c>
    </row>
    <row r="81" spans="2:12" x14ac:dyDescent="0.25">
      <c r="B81" s="397">
        <f t="shared" si="4"/>
        <v>54</v>
      </c>
      <c r="C81" s="397" t="s">
        <v>492</v>
      </c>
      <c r="D81" s="412">
        <v>51471703</v>
      </c>
      <c r="E81" s="397">
        <v>20199</v>
      </c>
      <c r="F81" s="413" t="s">
        <v>533</v>
      </c>
      <c r="G81" s="397">
        <v>1</v>
      </c>
      <c r="H81" s="402" t="s">
        <v>534</v>
      </c>
      <c r="I81" s="399">
        <v>25000</v>
      </c>
      <c r="J81" s="404" t="s">
        <v>19</v>
      </c>
      <c r="K81" s="397" t="s">
        <v>498</v>
      </c>
    </row>
    <row r="82" spans="2:12" x14ac:dyDescent="0.25">
      <c r="B82" s="397">
        <f t="shared" si="4"/>
        <v>55</v>
      </c>
      <c r="C82" s="397" t="s">
        <v>492</v>
      </c>
      <c r="D82" s="412">
        <v>51172827</v>
      </c>
      <c r="E82" s="397">
        <v>20199</v>
      </c>
      <c r="F82" s="413" t="s">
        <v>535</v>
      </c>
      <c r="G82" s="397">
        <v>5</v>
      </c>
      <c r="H82" s="402" t="s">
        <v>24</v>
      </c>
      <c r="I82" s="399">
        <v>130000</v>
      </c>
      <c r="J82" s="404" t="s">
        <v>19</v>
      </c>
      <c r="K82" s="397" t="s">
        <v>498</v>
      </c>
    </row>
    <row r="83" spans="2:12" x14ac:dyDescent="0.25">
      <c r="B83" s="397">
        <f t="shared" si="4"/>
        <v>56</v>
      </c>
      <c r="C83" s="397" t="s">
        <v>492</v>
      </c>
      <c r="D83" s="414">
        <v>10191512</v>
      </c>
      <c r="E83" s="397">
        <v>20199</v>
      </c>
      <c r="F83" s="413" t="s">
        <v>536</v>
      </c>
      <c r="G83" s="397">
        <v>5</v>
      </c>
      <c r="H83" s="402" t="s">
        <v>24</v>
      </c>
      <c r="I83" s="399">
        <v>50000</v>
      </c>
      <c r="J83" s="404" t="s">
        <v>19</v>
      </c>
      <c r="K83" s="397" t="s">
        <v>498</v>
      </c>
    </row>
    <row r="84" spans="2:12" x14ac:dyDescent="0.25">
      <c r="B84" s="397">
        <f t="shared" si="4"/>
        <v>57</v>
      </c>
      <c r="C84" s="397" t="s">
        <v>492</v>
      </c>
      <c r="D84" s="412">
        <v>11101522</v>
      </c>
      <c r="E84" s="397">
        <v>20199</v>
      </c>
      <c r="F84" s="413" t="s">
        <v>537</v>
      </c>
      <c r="G84" s="397">
        <v>54</v>
      </c>
      <c r="H84" s="402" t="s">
        <v>534</v>
      </c>
      <c r="I84" s="399">
        <v>450000</v>
      </c>
      <c r="J84" s="404" t="s">
        <v>19</v>
      </c>
      <c r="K84" s="397" t="s">
        <v>498</v>
      </c>
    </row>
    <row r="85" spans="2:12" x14ac:dyDescent="0.25">
      <c r="B85" s="397">
        <f t="shared" si="4"/>
        <v>58</v>
      </c>
      <c r="C85" s="397" t="s">
        <v>492</v>
      </c>
      <c r="D85" s="412">
        <v>11121610</v>
      </c>
      <c r="E85" s="397">
        <v>20199</v>
      </c>
      <c r="F85" s="413" t="s">
        <v>538</v>
      </c>
      <c r="G85" s="397">
        <v>5</v>
      </c>
      <c r="H85" s="402" t="s">
        <v>539</v>
      </c>
      <c r="I85" s="399">
        <v>90000</v>
      </c>
      <c r="J85" s="404" t="s">
        <v>19</v>
      </c>
      <c r="K85" s="397" t="s">
        <v>498</v>
      </c>
    </row>
    <row r="86" spans="2:12" ht="30" x14ac:dyDescent="0.25">
      <c r="B86" s="397">
        <f t="shared" si="4"/>
        <v>59</v>
      </c>
      <c r="C86" s="397" t="s">
        <v>492</v>
      </c>
      <c r="D86" s="412">
        <v>11121703</v>
      </c>
      <c r="E86" s="397">
        <v>20199</v>
      </c>
      <c r="F86" s="413" t="s">
        <v>540</v>
      </c>
      <c r="G86" s="397">
        <v>6</v>
      </c>
      <c r="H86" s="402" t="s">
        <v>24</v>
      </c>
      <c r="I86" s="399">
        <v>185000</v>
      </c>
      <c r="J86" s="404" t="s">
        <v>19</v>
      </c>
      <c r="K86" s="397" t="s">
        <v>498</v>
      </c>
    </row>
    <row r="87" spans="2:12" x14ac:dyDescent="0.25">
      <c r="B87" s="397">
        <f t="shared" si="4"/>
        <v>60</v>
      </c>
      <c r="C87" s="397" t="s">
        <v>492</v>
      </c>
      <c r="D87" s="412">
        <v>11141701</v>
      </c>
      <c r="E87" s="397">
        <v>20199</v>
      </c>
      <c r="F87" s="413" t="s">
        <v>541</v>
      </c>
      <c r="G87" s="397">
        <v>19</v>
      </c>
      <c r="H87" s="402" t="s">
        <v>534</v>
      </c>
      <c r="I87" s="399">
        <v>85000</v>
      </c>
      <c r="J87" s="404" t="s">
        <v>19</v>
      </c>
      <c r="K87" s="397" t="s">
        <v>498</v>
      </c>
    </row>
    <row r="88" spans="2:12" x14ac:dyDescent="0.25">
      <c r="B88" s="397">
        <f t="shared" si="4"/>
        <v>61</v>
      </c>
      <c r="C88" s="397" t="s">
        <v>492</v>
      </c>
      <c r="D88" s="412">
        <v>41116105</v>
      </c>
      <c r="E88" s="397">
        <v>20199</v>
      </c>
      <c r="F88" s="413" t="s">
        <v>542</v>
      </c>
      <c r="G88" s="397">
        <v>10</v>
      </c>
      <c r="H88" s="402" t="s">
        <v>24</v>
      </c>
      <c r="I88" s="399">
        <v>65000</v>
      </c>
      <c r="J88" s="404" t="s">
        <v>19</v>
      </c>
      <c r="K88" s="397" t="s">
        <v>498</v>
      </c>
    </row>
    <row r="89" spans="2:12" x14ac:dyDescent="0.25">
      <c r="B89" s="397">
        <f t="shared" si="4"/>
        <v>62</v>
      </c>
      <c r="C89" s="397" t="s">
        <v>492</v>
      </c>
      <c r="D89" s="412">
        <v>41181811</v>
      </c>
      <c r="E89" s="397">
        <v>20199</v>
      </c>
      <c r="F89" s="413" t="s">
        <v>543</v>
      </c>
      <c r="G89" s="397">
        <v>15</v>
      </c>
      <c r="H89" s="402" t="s">
        <v>24</v>
      </c>
      <c r="I89" s="399">
        <v>180000</v>
      </c>
      <c r="J89" s="404" t="s">
        <v>19</v>
      </c>
      <c r="K89" s="397" t="s">
        <v>498</v>
      </c>
    </row>
    <row r="90" spans="2:12" ht="15.75" thickBot="1" x14ac:dyDescent="0.3">
      <c r="B90" s="397">
        <f t="shared" si="4"/>
        <v>63</v>
      </c>
      <c r="C90" s="397" t="s">
        <v>492</v>
      </c>
      <c r="D90" s="412">
        <v>31201623</v>
      </c>
      <c r="E90" s="397">
        <v>20199</v>
      </c>
      <c r="F90" s="413" t="s">
        <v>544</v>
      </c>
      <c r="G90" s="397">
        <v>1</v>
      </c>
      <c r="H90" s="402" t="s">
        <v>24</v>
      </c>
      <c r="I90" s="399">
        <v>8500</v>
      </c>
      <c r="J90" s="404" t="s">
        <v>19</v>
      </c>
      <c r="K90" s="397" t="s">
        <v>498</v>
      </c>
    </row>
    <row r="91" spans="2:12" ht="30" x14ac:dyDescent="0.25">
      <c r="B91" s="391"/>
      <c r="C91" s="392" t="s">
        <v>492</v>
      </c>
      <c r="D91" s="392"/>
      <c r="E91" s="392">
        <v>20201</v>
      </c>
      <c r="F91" s="406" t="s">
        <v>545</v>
      </c>
      <c r="G91" s="392"/>
      <c r="H91" s="415"/>
      <c r="I91" s="394">
        <f>SUM(I92:I93)</f>
        <v>21823200</v>
      </c>
      <c r="J91" s="395" t="s">
        <v>19</v>
      </c>
      <c r="K91" s="392"/>
      <c r="L91" s="396">
        <v>29000000</v>
      </c>
    </row>
    <row r="92" spans="2:12" x14ac:dyDescent="0.25">
      <c r="B92" s="397">
        <f>+B90+1</f>
        <v>64</v>
      </c>
      <c r="C92" s="397" t="s">
        <v>492</v>
      </c>
      <c r="D92" s="397">
        <v>10101601</v>
      </c>
      <c r="E92" s="397">
        <v>20201</v>
      </c>
      <c r="F92" s="398" t="s">
        <v>546</v>
      </c>
      <c r="G92" s="397">
        <v>1802</v>
      </c>
      <c r="H92" s="402" t="s">
        <v>24</v>
      </c>
      <c r="I92" s="399">
        <f>21823200-203400</f>
        <v>21619800</v>
      </c>
      <c r="J92" s="404" t="s">
        <v>19</v>
      </c>
      <c r="K92" s="397" t="s">
        <v>498</v>
      </c>
    </row>
    <row r="93" spans="2:12" ht="15.75" thickBot="1" x14ac:dyDescent="0.3">
      <c r="B93" s="397">
        <f>+B92+1</f>
        <v>65</v>
      </c>
      <c r="C93" s="397" t="s">
        <v>492</v>
      </c>
      <c r="D93" s="397">
        <v>10101699</v>
      </c>
      <c r="E93" s="397">
        <v>20201</v>
      </c>
      <c r="F93" s="398" t="s">
        <v>547</v>
      </c>
      <c r="G93" s="397">
        <v>60</v>
      </c>
      <c r="H93" s="402" t="s">
        <v>24</v>
      </c>
      <c r="I93" s="399">
        <v>203400</v>
      </c>
      <c r="J93" s="404" t="s">
        <v>19</v>
      </c>
      <c r="K93" s="397" t="s">
        <v>498</v>
      </c>
    </row>
    <row r="94" spans="2:12" x14ac:dyDescent="0.25">
      <c r="B94" s="391"/>
      <c r="C94" s="392" t="s">
        <v>492</v>
      </c>
      <c r="D94" s="392"/>
      <c r="E94" s="392">
        <v>20202</v>
      </c>
      <c r="F94" s="406" t="s">
        <v>548</v>
      </c>
      <c r="G94" s="392"/>
      <c r="H94" s="415"/>
      <c r="I94" s="394">
        <f>SUM(I95:I140)</f>
        <v>15000000</v>
      </c>
      <c r="J94" s="395" t="s">
        <v>19</v>
      </c>
      <c r="K94" s="392"/>
      <c r="L94" s="396">
        <v>15517844</v>
      </c>
    </row>
    <row r="95" spans="2:12" s="424" customFormat="1" x14ac:dyDescent="0.25">
      <c r="B95" s="416">
        <f>+B93+1</f>
        <v>66</v>
      </c>
      <c r="C95" s="417" t="s">
        <v>492</v>
      </c>
      <c r="D95" s="418">
        <v>10151503</v>
      </c>
      <c r="E95" s="417">
        <v>20202</v>
      </c>
      <c r="F95" s="419" t="s">
        <v>549</v>
      </c>
      <c r="G95" s="417">
        <v>2712</v>
      </c>
      <c r="H95" s="420" t="s">
        <v>24</v>
      </c>
      <c r="I95" s="421">
        <v>410000</v>
      </c>
      <c r="J95" s="422" t="s">
        <v>19</v>
      </c>
      <c r="K95" s="397" t="s">
        <v>494</v>
      </c>
      <c r="L95" s="423"/>
    </row>
    <row r="96" spans="2:12" s="424" customFormat="1" x14ac:dyDescent="0.25">
      <c r="B96" s="416">
        <f>+B95+1</f>
        <v>67</v>
      </c>
      <c r="C96" s="417" t="s">
        <v>492</v>
      </c>
      <c r="D96" s="418">
        <v>10151504</v>
      </c>
      <c r="E96" s="417">
        <v>20202</v>
      </c>
      <c r="F96" s="419" t="s">
        <v>550</v>
      </c>
      <c r="G96" s="417">
        <v>6120</v>
      </c>
      <c r="H96" s="420" t="s">
        <v>24</v>
      </c>
      <c r="I96" s="421">
        <v>400000</v>
      </c>
      <c r="J96" s="422" t="s">
        <v>19</v>
      </c>
      <c r="K96" s="397" t="s">
        <v>494</v>
      </c>
      <c r="L96" s="423"/>
    </row>
    <row r="97" spans="2:12" s="424" customFormat="1" x14ac:dyDescent="0.25">
      <c r="B97" s="416">
        <f t="shared" ref="B97:B140" si="5">+B96+1</f>
        <v>68</v>
      </c>
      <c r="C97" s="417" t="s">
        <v>492</v>
      </c>
      <c r="D97" s="418">
        <v>10151505</v>
      </c>
      <c r="E97" s="417">
        <v>20202</v>
      </c>
      <c r="F97" s="419" t="s">
        <v>551</v>
      </c>
      <c r="G97" s="417">
        <v>10</v>
      </c>
      <c r="H97" s="420" t="s">
        <v>552</v>
      </c>
      <c r="I97" s="421">
        <f>1500*10</f>
        <v>15000</v>
      </c>
      <c r="J97" s="422" t="s">
        <v>19</v>
      </c>
      <c r="K97" s="397" t="s">
        <v>494</v>
      </c>
      <c r="L97" s="423"/>
    </row>
    <row r="98" spans="2:12" s="424" customFormat="1" x14ac:dyDescent="0.25">
      <c r="B98" s="416">
        <f t="shared" si="5"/>
        <v>69</v>
      </c>
      <c r="C98" s="417" t="s">
        <v>492</v>
      </c>
      <c r="D98" s="418">
        <v>10151507</v>
      </c>
      <c r="E98" s="417">
        <v>20202</v>
      </c>
      <c r="F98" s="419" t="s">
        <v>553</v>
      </c>
      <c r="G98" s="417">
        <v>2481</v>
      </c>
      <c r="H98" s="420" t="s">
        <v>24</v>
      </c>
      <c r="I98" s="421">
        <v>185000</v>
      </c>
      <c r="J98" s="422" t="s">
        <v>19</v>
      </c>
      <c r="K98" s="397" t="s">
        <v>494</v>
      </c>
      <c r="L98" s="423"/>
    </row>
    <row r="99" spans="2:12" s="424" customFormat="1" x14ac:dyDescent="0.25">
      <c r="B99" s="416">
        <f t="shared" si="5"/>
        <v>70</v>
      </c>
      <c r="C99" s="417" t="s">
        <v>492</v>
      </c>
      <c r="D99" s="418">
        <v>10151511</v>
      </c>
      <c r="E99" s="417">
        <v>20202</v>
      </c>
      <c r="F99" s="419" t="s">
        <v>554</v>
      </c>
      <c r="G99" s="417">
        <v>2</v>
      </c>
      <c r="H99" s="420" t="s">
        <v>24</v>
      </c>
      <c r="I99" s="421">
        <v>16500</v>
      </c>
      <c r="J99" s="422" t="s">
        <v>19</v>
      </c>
      <c r="K99" s="397" t="s">
        <v>494</v>
      </c>
      <c r="L99" s="423"/>
    </row>
    <row r="100" spans="2:12" s="424" customFormat="1" x14ac:dyDescent="0.25">
      <c r="B100" s="416">
        <f t="shared" si="5"/>
        <v>71</v>
      </c>
      <c r="C100" s="417" t="s">
        <v>492</v>
      </c>
      <c r="D100" s="418">
        <v>10151512</v>
      </c>
      <c r="E100" s="417">
        <v>20202</v>
      </c>
      <c r="F100" s="419" t="s">
        <v>555</v>
      </c>
      <c r="G100" s="417">
        <v>10954</v>
      </c>
      <c r="H100" s="420" t="s">
        <v>24</v>
      </c>
      <c r="I100" s="421">
        <v>500000</v>
      </c>
      <c r="J100" s="422" t="s">
        <v>19</v>
      </c>
      <c r="K100" s="397" t="s">
        <v>494</v>
      </c>
      <c r="L100" s="423"/>
    </row>
    <row r="101" spans="2:12" s="424" customFormat="1" x14ac:dyDescent="0.25">
      <c r="B101" s="416">
        <f t="shared" si="5"/>
        <v>72</v>
      </c>
      <c r="C101" s="417" t="s">
        <v>492</v>
      </c>
      <c r="D101" s="418">
        <v>10151515</v>
      </c>
      <c r="E101" s="417">
        <v>20202</v>
      </c>
      <c r="F101" s="419" t="s">
        <v>556</v>
      </c>
      <c r="G101" s="417">
        <v>5672</v>
      </c>
      <c r="H101" s="420" t="s">
        <v>24</v>
      </c>
      <c r="I101" s="421">
        <v>500000</v>
      </c>
      <c r="J101" s="422" t="s">
        <v>19</v>
      </c>
      <c r="K101" s="397" t="s">
        <v>494</v>
      </c>
      <c r="L101" s="423"/>
    </row>
    <row r="102" spans="2:12" s="424" customFormat="1" x14ac:dyDescent="0.25">
      <c r="B102" s="416">
        <f t="shared" si="5"/>
        <v>73</v>
      </c>
      <c r="C102" s="417" t="s">
        <v>492</v>
      </c>
      <c r="D102" s="418">
        <v>10151517</v>
      </c>
      <c r="E102" s="417">
        <v>20202</v>
      </c>
      <c r="F102" s="419" t="s">
        <v>557</v>
      </c>
      <c r="G102" s="417">
        <v>8</v>
      </c>
      <c r="H102" s="420" t="s">
        <v>558</v>
      </c>
      <c r="I102" s="421">
        <v>35000</v>
      </c>
      <c r="J102" s="422" t="s">
        <v>19</v>
      </c>
      <c r="K102" s="397" t="s">
        <v>494</v>
      </c>
      <c r="L102" s="423"/>
    </row>
    <row r="103" spans="2:12" s="424" customFormat="1" x14ac:dyDescent="0.25">
      <c r="B103" s="416">
        <f t="shared" si="5"/>
        <v>74</v>
      </c>
      <c r="C103" s="417" t="s">
        <v>492</v>
      </c>
      <c r="D103" s="418">
        <v>10151518</v>
      </c>
      <c r="E103" s="417">
        <v>20202</v>
      </c>
      <c r="F103" s="419" t="s">
        <v>559</v>
      </c>
      <c r="G103" s="417">
        <v>247</v>
      </c>
      <c r="H103" s="420" t="s">
        <v>24</v>
      </c>
      <c r="I103" s="421">
        <v>150000</v>
      </c>
      <c r="J103" s="422" t="s">
        <v>19</v>
      </c>
      <c r="K103" s="397" t="s">
        <v>494</v>
      </c>
      <c r="L103" s="423"/>
    </row>
    <row r="104" spans="2:12" s="424" customFormat="1" x14ac:dyDescent="0.25">
      <c r="B104" s="416">
        <f t="shared" si="5"/>
        <v>75</v>
      </c>
      <c r="C104" s="417" t="s">
        <v>492</v>
      </c>
      <c r="D104" s="418">
        <v>10151520</v>
      </c>
      <c r="E104" s="417">
        <v>20202</v>
      </c>
      <c r="F104" s="419" t="s">
        <v>560</v>
      </c>
      <c r="G104" s="417">
        <v>2</v>
      </c>
      <c r="H104" s="420" t="s">
        <v>558</v>
      </c>
      <c r="I104" s="421">
        <v>15000</v>
      </c>
      <c r="J104" s="422" t="s">
        <v>19</v>
      </c>
      <c r="K104" s="397" t="s">
        <v>494</v>
      </c>
      <c r="L104" s="423"/>
    </row>
    <row r="105" spans="2:12" s="424" customFormat="1" x14ac:dyDescent="0.25">
      <c r="B105" s="416">
        <f t="shared" si="5"/>
        <v>76</v>
      </c>
      <c r="C105" s="417" t="s">
        <v>492</v>
      </c>
      <c r="D105" s="418">
        <v>10151522</v>
      </c>
      <c r="E105" s="417">
        <v>20202</v>
      </c>
      <c r="F105" s="419" t="s">
        <v>561</v>
      </c>
      <c r="G105" s="417">
        <v>10885</v>
      </c>
      <c r="H105" s="420" t="s">
        <v>24</v>
      </c>
      <c r="I105" s="421">
        <v>80000</v>
      </c>
      <c r="J105" s="422" t="s">
        <v>19</v>
      </c>
      <c r="K105" s="397" t="s">
        <v>494</v>
      </c>
      <c r="L105" s="423"/>
    </row>
    <row r="106" spans="2:12" s="424" customFormat="1" x14ac:dyDescent="0.25">
      <c r="B106" s="416">
        <f t="shared" si="5"/>
        <v>77</v>
      </c>
      <c r="C106" s="417" t="s">
        <v>492</v>
      </c>
      <c r="D106" s="418">
        <v>10151523</v>
      </c>
      <c r="E106" s="417">
        <v>20202</v>
      </c>
      <c r="F106" s="419" t="s">
        <v>562</v>
      </c>
      <c r="G106" s="417">
        <v>11</v>
      </c>
      <c r="H106" s="420" t="s">
        <v>24</v>
      </c>
      <c r="I106" s="421">
        <v>35000</v>
      </c>
      <c r="J106" s="422" t="s">
        <v>19</v>
      </c>
      <c r="K106" s="397" t="s">
        <v>494</v>
      </c>
      <c r="L106" s="423"/>
    </row>
    <row r="107" spans="2:12" s="424" customFormat="1" x14ac:dyDescent="0.25">
      <c r="B107" s="416">
        <f t="shared" si="5"/>
        <v>78</v>
      </c>
      <c r="C107" s="417" t="s">
        <v>492</v>
      </c>
      <c r="D107" s="418">
        <v>10151524</v>
      </c>
      <c r="E107" s="417">
        <v>20202</v>
      </c>
      <c r="F107" s="419" t="s">
        <v>563</v>
      </c>
      <c r="G107" s="417">
        <v>74</v>
      </c>
      <c r="H107" s="420" t="s">
        <v>24</v>
      </c>
      <c r="I107" s="421">
        <v>1000000</v>
      </c>
      <c r="J107" s="422" t="s">
        <v>19</v>
      </c>
      <c r="K107" s="397" t="s">
        <v>494</v>
      </c>
      <c r="L107" s="423"/>
    </row>
    <row r="108" spans="2:12" s="424" customFormat="1" x14ac:dyDescent="0.25">
      <c r="B108" s="416">
        <f t="shared" si="5"/>
        <v>79</v>
      </c>
      <c r="C108" s="417" t="s">
        <v>492</v>
      </c>
      <c r="D108" s="418">
        <v>10151525</v>
      </c>
      <c r="E108" s="417">
        <v>20202</v>
      </c>
      <c r="F108" s="419" t="s">
        <v>564</v>
      </c>
      <c r="G108" s="417">
        <v>2455</v>
      </c>
      <c r="H108" s="420" t="s">
        <v>24</v>
      </c>
      <c r="I108" s="421">
        <v>55000</v>
      </c>
      <c r="J108" s="422" t="s">
        <v>19</v>
      </c>
      <c r="K108" s="397" t="s">
        <v>494</v>
      </c>
      <c r="L108" s="423"/>
    </row>
    <row r="109" spans="2:12" s="424" customFormat="1" x14ac:dyDescent="0.25">
      <c r="B109" s="416">
        <f t="shared" si="5"/>
        <v>80</v>
      </c>
      <c r="C109" s="417" t="s">
        <v>492</v>
      </c>
      <c r="D109" s="418">
        <v>10151526</v>
      </c>
      <c r="E109" s="417">
        <v>20202</v>
      </c>
      <c r="F109" s="419" t="s">
        <v>565</v>
      </c>
      <c r="G109" s="417">
        <v>5024</v>
      </c>
      <c r="H109" s="420" t="s">
        <v>24</v>
      </c>
      <c r="I109" s="421">
        <v>97000</v>
      </c>
      <c r="J109" s="422" t="s">
        <v>19</v>
      </c>
      <c r="K109" s="397" t="s">
        <v>494</v>
      </c>
      <c r="L109" s="423"/>
    </row>
    <row r="110" spans="2:12" s="424" customFormat="1" x14ac:dyDescent="0.25">
      <c r="B110" s="416">
        <f t="shared" si="5"/>
        <v>81</v>
      </c>
      <c r="C110" s="417" t="s">
        <v>492</v>
      </c>
      <c r="D110" s="418">
        <v>10151539</v>
      </c>
      <c r="E110" s="417">
        <v>20202</v>
      </c>
      <c r="F110" s="419" t="s">
        <v>566</v>
      </c>
      <c r="G110" s="417">
        <v>1275</v>
      </c>
      <c r="H110" s="420" t="s">
        <v>24</v>
      </c>
      <c r="I110" s="421">
        <v>175000</v>
      </c>
      <c r="J110" s="422" t="s">
        <v>19</v>
      </c>
      <c r="K110" s="397" t="s">
        <v>494</v>
      </c>
      <c r="L110" s="423"/>
    </row>
    <row r="111" spans="2:12" s="424" customFormat="1" x14ac:dyDescent="0.25">
      <c r="B111" s="416">
        <f t="shared" si="5"/>
        <v>82</v>
      </c>
      <c r="C111" s="417" t="s">
        <v>492</v>
      </c>
      <c r="D111" s="418">
        <v>10151597</v>
      </c>
      <c r="E111" s="417">
        <v>20202</v>
      </c>
      <c r="F111" s="419" t="s">
        <v>567</v>
      </c>
      <c r="G111" s="417">
        <v>2</v>
      </c>
      <c r="H111" s="420" t="s">
        <v>24</v>
      </c>
      <c r="I111" s="421">
        <v>20000</v>
      </c>
      <c r="J111" s="422" t="s">
        <v>19</v>
      </c>
      <c r="K111" s="397" t="s">
        <v>494</v>
      </c>
      <c r="L111" s="423"/>
    </row>
    <row r="112" spans="2:12" s="424" customFormat="1" x14ac:dyDescent="0.25">
      <c r="B112" s="416">
        <f t="shared" si="5"/>
        <v>83</v>
      </c>
      <c r="C112" s="417" t="s">
        <v>492</v>
      </c>
      <c r="D112" s="418">
        <v>10151598</v>
      </c>
      <c r="E112" s="417">
        <v>20202</v>
      </c>
      <c r="F112" s="419" t="s">
        <v>568</v>
      </c>
      <c r="G112" s="417">
        <v>2</v>
      </c>
      <c r="H112" s="420" t="s">
        <v>24</v>
      </c>
      <c r="I112" s="421">
        <v>20000</v>
      </c>
      <c r="J112" s="422" t="s">
        <v>19</v>
      </c>
      <c r="K112" s="397" t="s">
        <v>494</v>
      </c>
      <c r="L112" s="423"/>
    </row>
    <row r="113" spans="2:12" s="424" customFormat="1" x14ac:dyDescent="0.25">
      <c r="B113" s="416">
        <f t="shared" si="5"/>
        <v>84</v>
      </c>
      <c r="C113" s="417" t="s">
        <v>492</v>
      </c>
      <c r="D113" s="418">
        <v>10151599</v>
      </c>
      <c r="E113" s="417">
        <v>20202</v>
      </c>
      <c r="F113" s="419" t="s">
        <v>569</v>
      </c>
      <c r="G113" s="417">
        <v>11916</v>
      </c>
      <c r="H113" s="420" t="s">
        <v>24</v>
      </c>
      <c r="I113" s="421">
        <v>300000</v>
      </c>
      <c r="J113" s="422" t="s">
        <v>19</v>
      </c>
      <c r="K113" s="397" t="s">
        <v>494</v>
      </c>
      <c r="L113" s="423"/>
    </row>
    <row r="114" spans="2:12" s="424" customFormat="1" x14ac:dyDescent="0.25">
      <c r="B114" s="416">
        <f t="shared" si="5"/>
        <v>85</v>
      </c>
      <c r="C114" s="417" t="s">
        <v>492</v>
      </c>
      <c r="D114" s="418">
        <v>10151609</v>
      </c>
      <c r="E114" s="417">
        <v>20202</v>
      </c>
      <c r="F114" s="419" t="s">
        <v>570</v>
      </c>
      <c r="G114" s="417">
        <v>18</v>
      </c>
      <c r="H114" s="420" t="s">
        <v>571</v>
      </c>
      <c r="I114" s="421">
        <v>108000</v>
      </c>
      <c r="J114" s="422" t="s">
        <v>19</v>
      </c>
      <c r="K114" s="397" t="s">
        <v>494</v>
      </c>
      <c r="L114" s="423"/>
    </row>
    <row r="115" spans="2:12" s="424" customFormat="1" x14ac:dyDescent="0.25">
      <c r="B115" s="416">
        <f t="shared" si="5"/>
        <v>86</v>
      </c>
      <c r="C115" s="417" t="s">
        <v>492</v>
      </c>
      <c r="D115" s="418">
        <v>10151805</v>
      </c>
      <c r="E115" s="417">
        <v>20202</v>
      </c>
      <c r="F115" s="419" t="s">
        <v>572</v>
      </c>
      <c r="G115" s="417">
        <v>188834</v>
      </c>
      <c r="H115" s="420" t="s">
        <v>24</v>
      </c>
      <c r="I115" s="421">
        <v>1000000</v>
      </c>
      <c r="J115" s="422" t="s">
        <v>19</v>
      </c>
      <c r="K115" s="397" t="s">
        <v>494</v>
      </c>
      <c r="L115" s="423"/>
    </row>
    <row r="116" spans="2:12" s="424" customFormat="1" x14ac:dyDescent="0.25">
      <c r="B116" s="416">
        <f t="shared" si="5"/>
        <v>87</v>
      </c>
      <c r="C116" s="417" t="s">
        <v>492</v>
      </c>
      <c r="D116" s="418">
        <v>10151808</v>
      </c>
      <c r="E116" s="417">
        <v>20202</v>
      </c>
      <c r="F116" s="419" t="s">
        <v>573</v>
      </c>
      <c r="G116" s="417">
        <v>1202</v>
      </c>
      <c r="H116" s="420" t="s">
        <v>24</v>
      </c>
      <c r="I116" s="421">
        <v>900000</v>
      </c>
      <c r="J116" s="422" t="s">
        <v>19</v>
      </c>
      <c r="K116" s="397" t="s">
        <v>494</v>
      </c>
      <c r="L116" s="423"/>
    </row>
    <row r="117" spans="2:12" s="424" customFormat="1" x14ac:dyDescent="0.25">
      <c r="B117" s="416">
        <f t="shared" si="5"/>
        <v>88</v>
      </c>
      <c r="C117" s="417" t="s">
        <v>492</v>
      </c>
      <c r="D117" s="418">
        <v>10151810</v>
      </c>
      <c r="E117" s="417">
        <v>20202</v>
      </c>
      <c r="F117" s="419" t="s">
        <v>574</v>
      </c>
      <c r="G117" s="417">
        <v>482</v>
      </c>
      <c r="H117" s="420" t="s">
        <v>24</v>
      </c>
      <c r="I117" s="421">
        <v>95000</v>
      </c>
      <c r="J117" s="422" t="s">
        <v>19</v>
      </c>
      <c r="K117" s="397" t="s">
        <v>494</v>
      </c>
      <c r="L117" s="423"/>
    </row>
    <row r="118" spans="2:12" s="424" customFormat="1" x14ac:dyDescent="0.25">
      <c r="B118" s="416">
        <f t="shared" si="5"/>
        <v>89</v>
      </c>
      <c r="C118" s="417" t="s">
        <v>492</v>
      </c>
      <c r="D118" s="418">
        <v>10151816</v>
      </c>
      <c r="E118" s="417">
        <v>20202</v>
      </c>
      <c r="F118" s="419" t="s">
        <v>575</v>
      </c>
      <c r="G118" s="417">
        <v>12</v>
      </c>
      <c r="H118" s="420" t="s">
        <v>24</v>
      </c>
      <c r="I118" s="421">
        <v>85000</v>
      </c>
      <c r="J118" s="422" t="s">
        <v>19</v>
      </c>
      <c r="K118" s="397" t="s">
        <v>494</v>
      </c>
      <c r="L118" s="423"/>
    </row>
    <row r="119" spans="2:12" s="424" customFormat="1" x14ac:dyDescent="0.25">
      <c r="B119" s="416">
        <f t="shared" si="5"/>
        <v>90</v>
      </c>
      <c r="C119" s="417" t="s">
        <v>492</v>
      </c>
      <c r="D119" s="418">
        <v>10151817</v>
      </c>
      <c r="E119" s="417">
        <v>20202</v>
      </c>
      <c r="F119" s="419" t="s">
        <v>576</v>
      </c>
      <c r="G119" s="417">
        <v>2</v>
      </c>
      <c r="H119" s="420" t="s">
        <v>24</v>
      </c>
      <c r="I119" s="421">
        <v>20000</v>
      </c>
      <c r="J119" s="422" t="s">
        <v>19</v>
      </c>
      <c r="K119" s="397" t="s">
        <v>494</v>
      </c>
      <c r="L119" s="423"/>
    </row>
    <row r="120" spans="2:12" s="424" customFormat="1" x14ac:dyDescent="0.25">
      <c r="B120" s="416">
        <f t="shared" si="5"/>
        <v>91</v>
      </c>
      <c r="C120" s="417" t="s">
        <v>492</v>
      </c>
      <c r="D120" s="418">
        <v>10151899</v>
      </c>
      <c r="E120" s="417">
        <v>20202</v>
      </c>
      <c r="F120" s="419" t="s">
        <v>577</v>
      </c>
      <c r="G120" s="417">
        <v>10</v>
      </c>
      <c r="H120" s="420" t="s">
        <v>24</v>
      </c>
      <c r="I120" s="421">
        <v>15000</v>
      </c>
      <c r="J120" s="422" t="s">
        <v>19</v>
      </c>
      <c r="K120" s="397" t="s">
        <v>494</v>
      </c>
      <c r="L120" s="423"/>
    </row>
    <row r="121" spans="2:12" s="424" customFormat="1" x14ac:dyDescent="0.25">
      <c r="B121" s="416">
        <f t="shared" si="5"/>
        <v>92</v>
      </c>
      <c r="C121" s="417" t="s">
        <v>492</v>
      </c>
      <c r="D121" s="418">
        <v>10152001</v>
      </c>
      <c r="E121" s="417">
        <v>20202</v>
      </c>
      <c r="F121" s="419" t="s">
        <v>578</v>
      </c>
      <c r="G121" s="417">
        <v>305</v>
      </c>
      <c r="H121" s="420" t="s">
        <v>24</v>
      </c>
      <c r="I121" s="421">
        <v>2750000</v>
      </c>
      <c r="J121" s="422" t="s">
        <v>19</v>
      </c>
      <c r="K121" s="397" t="s">
        <v>494</v>
      </c>
      <c r="L121" s="423"/>
    </row>
    <row r="122" spans="2:12" s="424" customFormat="1" x14ac:dyDescent="0.25">
      <c r="B122" s="416">
        <f t="shared" si="5"/>
        <v>93</v>
      </c>
      <c r="C122" s="417" t="s">
        <v>492</v>
      </c>
      <c r="D122" s="418">
        <v>10152008</v>
      </c>
      <c r="E122" s="417">
        <v>20202</v>
      </c>
      <c r="F122" s="419" t="s">
        <v>579</v>
      </c>
      <c r="G122" s="417">
        <v>500</v>
      </c>
      <c r="H122" s="420" t="s">
        <v>24</v>
      </c>
      <c r="I122" s="421">
        <v>2502000</v>
      </c>
      <c r="J122" s="422" t="s">
        <v>19</v>
      </c>
      <c r="K122" s="397" t="s">
        <v>494</v>
      </c>
      <c r="L122" s="423"/>
    </row>
    <row r="123" spans="2:12" s="424" customFormat="1" x14ac:dyDescent="0.25">
      <c r="B123" s="416">
        <f t="shared" si="5"/>
        <v>94</v>
      </c>
      <c r="C123" s="417" t="s">
        <v>492</v>
      </c>
      <c r="D123" s="418">
        <v>10152057</v>
      </c>
      <c r="E123" s="417">
        <v>20202</v>
      </c>
      <c r="F123" s="419" t="s">
        <v>580</v>
      </c>
      <c r="G123" s="417">
        <v>8000</v>
      </c>
      <c r="H123" s="420" t="s">
        <v>24</v>
      </c>
      <c r="I123" s="421">
        <v>128000</v>
      </c>
      <c r="J123" s="422" t="s">
        <v>19</v>
      </c>
      <c r="K123" s="397" t="s">
        <v>494</v>
      </c>
      <c r="L123" s="423"/>
    </row>
    <row r="124" spans="2:12" s="424" customFormat="1" x14ac:dyDescent="0.25">
      <c r="B124" s="416">
        <f t="shared" si="5"/>
        <v>95</v>
      </c>
      <c r="C124" s="417" t="s">
        <v>492</v>
      </c>
      <c r="D124" s="418">
        <v>10152403</v>
      </c>
      <c r="E124" s="417">
        <v>20202</v>
      </c>
      <c r="F124" s="419" t="s">
        <v>581</v>
      </c>
      <c r="G124" s="417">
        <v>10500</v>
      </c>
      <c r="H124" s="420" t="s">
        <v>24</v>
      </c>
      <c r="I124" s="421">
        <v>170000</v>
      </c>
      <c r="J124" s="422" t="s">
        <v>19</v>
      </c>
      <c r="K124" s="397" t="s">
        <v>494</v>
      </c>
      <c r="L124" s="423"/>
    </row>
    <row r="125" spans="2:12" s="424" customFormat="1" x14ac:dyDescent="0.25">
      <c r="B125" s="416">
        <f t="shared" si="5"/>
        <v>96</v>
      </c>
      <c r="C125" s="417" t="s">
        <v>492</v>
      </c>
      <c r="D125" s="418">
        <v>10152405</v>
      </c>
      <c r="E125" s="417">
        <v>20202</v>
      </c>
      <c r="F125" s="419" t="s">
        <v>582</v>
      </c>
      <c r="G125" s="417">
        <v>18</v>
      </c>
      <c r="H125" s="420" t="s">
        <v>24</v>
      </c>
      <c r="I125" s="421">
        <v>98000</v>
      </c>
      <c r="J125" s="422" t="s">
        <v>19</v>
      </c>
      <c r="K125" s="397" t="s">
        <v>494</v>
      </c>
      <c r="L125" s="423"/>
    </row>
    <row r="126" spans="2:12" s="424" customFormat="1" x14ac:dyDescent="0.25">
      <c r="B126" s="416">
        <f t="shared" si="5"/>
        <v>97</v>
      </c>
      <c r="C126" s="417" t="s">
        <v>492</v>
      </c>
      <c r="D126" s="418">
        <v>10152498</v>
      </c>
      <c r="E126" s="417">
        <v>20202</v>
      </c>
      <c r="F126" s="419" t="s">
        <v>583</v>
      </c>
      <c r="G126" s="417">
        <v>12</v>
      </c>
      <c r="H126" s="420" t="s">
        <v>584</v>
      </c>
      <c r="I126" s="421">
        <v>60000</v>
      </c>
      <c r="J126" s="422" t="s">
        <v>19</v>
      </c>
      <c r="K126" s="397" t="s">
        <v>494</v>
      </c>
      <c r="L126" s="423"/>
    </row>
    <row r="127" spans="2:12" s="424" customFormat="1" x14ac:dyDescent="0.25">
      <c r="B127" s="416">
        <f t="shared" si="5"/>
        <v>98</v>
      </c>
      <c r="C127" s="417" t="s">
        <v>492</v>
      </c>
      <c r="D127" s="418">
        <v>10152499</v>
      </c>
      <c r="E127" s="417">
        <v>20202</v>
      </c>
      <c r="F127" s="419" t="s">
        <v>585</v>
      </c>
      <c r="G127" s="417">
        <v>43</v>
      </c>
      <c r="H127" s="420" t="s">
        <v>584</v>
      </c>
      <c r="I127" s="421">
        <v>725000</v>
      </c>
      <c r="J127" s="422" t="s">
        <v>19</v>
      </c>
      <c r="K127" s="397" t="s">
        <v>494</v>
      </c>
      <c r="L127" s="423"/>
    </row>
    <row r="128" spans="2:12" s="424" customFormat="1" x14ac:dyDescent="0.25">
      <c r="B128" s="416">
        <f t="shared" si="5"/>
        <v>99</v>
      </c>
      <c r="C128" s="417" t="s">
        <v>492</v>
      </c>
      <c r="D128" s="418">
        <v>10169209</v>
      </c>
      <c r="E128" s="417">
        <v>20202</v>
      </c>
      <c r="F128" s="419" t="s">
        <v>586</v>
      </c>
      <c r="G128" s="417">
        <v>10</v>
      </c>
      <c r="H128" s="420" t="s">
        <v>24</v>
      </c>
      <c r="I128" s="421">
        <v>12000</v>
      </c>
      <c r="J128" s="422" t="s">
        <v>19</v>
      </c>
      <c r="K128" s="397" t="s">
        <v>494</v>
      </c>
      <c r="L128" s="423"/>
    </row>
    <row r="129" spans="2:12" s="424" customFormat="1" x14ac:dyDescent="0.25">
      <c r="B129" s="416">
        <f t="shared" si="5"/>
        <v>100</v>
      </c>
      <c r="C129" s="417" t="s">
        <v>492</v>
      </c>
      <c r="D129" s="418">
        <v>10169211</v>
      </c>
      <c r="E129" s="417">
        <v>20202</v>
      </c>
      <c r="F129" s="419" t="s">
        <v>587</v>
      </c>
      <c r="G129" s="417">
        <v>202</v>
      </c>
      <c r="H129" s="420" t="s">
        <v>24</v>
      </c>
      <c r="I129" s="421">
        <v>140000</v>
      </c>
      <c r="J129" s="422" t="s">
        <v>19</v>
      </c>
      <c r="K129" s="397" t="s">
        <v>494</v>
      </c>
      <c r="L129" s="423"/>
    </row>
    <row r="130" spans="2:12" s="424" customFormat="1" x14ac:dyDescent="0.25">
      <c r="B130" s="416">
        <f t="shared" si="5"/>
        <v>101</v>
      </c>
      <c r="C130" s="417" t="s">
        <v>492</v>
      </c>
      <c r="D130" s="418">
        <v>10169212</v>
      </c>
      <c r="E130" s="417">
        <v>20202</v>
      </c>
      <c r="F130" s="419" t="s">
        <v>588</v>
      </c>
      <c r="G130" s="417">
        <v>2</v>
      </c>
      <c r="H130" s="420" t="s">
        <v>24</v>
      </c>
      <c r="I130" s="421">
        <v>5000</v>
      </c>
      <c r="J130" s="422" t="s">
        <v>19</v>
      </c>
      <c r="K130" s="397" t="s">
        <v>494</v>
      </c>
      <c r="L130" s="423"/>
    </row>
    <row r="131" spans="2:12" s="424" customFormat="1" x14ac:dyDescent="0.25">
      <c r="B131" s="416">
        <f t="shared" si="5"/>
        <v>102</v>
      </c>
      <c r="C131" s="417" t="s">
        <v>492</v>
      </c>
      <c r="D131" s="418">
        <v>10169213</v>
      </c>
      <c r="E131" s="417">
        <v>20202</v>
      </c>
      <c r="F131" s="419" t="s">
        <v>589</v>
      </c>
      <c r="G131" s="417">
        <v>12</v>
      </c>
      <c r="H131" s="420" t="s">
        <v>24</v>
      </c>
      <c r="I131" s="421">
        <v>11000</v>
      </c>
      <c r="J131" s="422" t="s">
        <v>19</v>
      </c>
      <c r="K131" s="397" t="s">
        <v>494</v>
      </c>
      <c r="L131" s="423"/>
    </row>
    <row r="132" spans="2:12" s="424" customFormat="1" x14ac:dyDescent="0.25">
      <c r="B132" s="416">
        <f t="shared" si="5"/>
        <v>103</v>
      </c>
      <c r="C132" s="417" t="s">
        <v>492</v>
      </c>
      <c r="D132" s="418">
        <v>10169214</v>
      </c>
      <c r="E132" s="417">
        <v>20202</v>
      </c>
      <c r="F132" s="419" t="s">
        <v>590</v>
      </c>
      <c r="G132" s="417">
        <v>2</v>
      </c>
      <c r="H132" s="420" t="s">
        <v>24</v>
      </c>
      <c r="I132" s="421">
        <v>15000</v>
      </c>
      <c r="J132" s="422" t="s">
        <v>19</v>
      </c>
      <c r="K132" s="397" t="s">
        <v>494</v>
      </c>
      <c r="L132" s="423"/>
    </row>
    <row r="133" spans="2:12" s="424" customFormat="1" x14ac:dyDescent="0.25">
      <c r="B133" s="416">
        <f t="shared" si="5"/>
        <v>104</v>
      </c>
      <c r="C133" s="417" t="s">
        <v>492</v>
      </c>
      <c r="D133" s="418">
        <v>10169215</v>
      </c>
      <c r="E133" s="417">
        <v>20202</v>
      </c>
      <c r="F133" s="419" t="s">
        <v>591</v>
      </c>
      <c r="G133" s="417">
        <v>12</v>
      </c>
      <c r="H133" s="420" t="s">
        <v>24</v>
      </c>
      <c r="I133" s="421">
        <v>12000</v>
      </c>
      <c r="J133" s="422" t="s">
        <v>19</v>
      </c>
      <c r="K133" s="397" t="s">
        <v>494</v>
      </c>
      <c r="L133" s="423"/>
    </row>
    <row r="134" spans="2:12" s="424" customFormat="1" x14ac:dyDescent="0.25">
      <c r="B134" s="416">
        <f t="shared" si="5"/>
        <v>105</v>
      </c>
      <c r="C134" s="417" t="s">
        <v>492</v>
      </c>
      <c r="D134" s="418">
        <v>10169216</v>
      </c>
      <c r="E134" s="417">
        <v>20202</v>
      </c>
      <c r="F134" s="419" t="s">
        <v>592</v>
      </c>
      <c r="G134" s="417">
        <v>10</v>
      </c>
      <c r="H134" s="420" t="s">
        <v>24</v>
      </c>
      <c r="I134" s="421">
        <v>7500</v>
      </c>
      <c r="J134" s="422" t="s">
        <v>19</v>
      </c>
      <c r="K134" s="397" t="s">
        <v>494</v>
      </c>
      <c r="L134" s="423"/>
    </row>
    <row r="135" spans="2:12" s="424" customFormat="1" x14ac:dyDescent="0.25">
      <c r="B135" s="416">
        <f t="shared" si="5"/>
        <v>106</v>
      </c>
      <c r="C135" s="417" t="s">
        <v>492</v>
      </c>
      <c r="D135" s="418">
        <v>10169218</v>
      </c>
      <c r="E135" s="417">
        <v>20202</v>
      </c>
      <c r="F135" s="419" t="s">
        <v>593</v>
      </c>
      <c r="G135" s="417">
        <v>2</v>
      </c>
      <c r="H135" s="420" t="s">
        <v>24</v>
      </c>
      <c r="I135" s="421">
        <v>5000</v>
      </c>
      <c r="J135" s="422" t="s">
        <v>19</v>
      </c>
      <c r="K135" s="397" t="s">
        <v>494</v>
      </c>
      <c r="L135" s="423"/>
    </row>
    <row r="136" spans="2:12" s="424" customFormat="1" x14ac:dyDescent="0.25">
      <c r="B136" s="416">
        <f t="shared" si="5"/>
        <v>107</v>
      </c>
      <c r="C136" s="417" t="s">
        <v>492</v>
      </c>
      <c r="D136" s="418">
        <v>10169224</v>
      </c>
      <c r="E136" s="417">
        <v>20202</v>
      </c>
      <c r="F136" s="419" t="s">
        <v>594</v>
      </c>
      <c r="G136" s="417">
        <v>10</v>
      </c>
      <c r="H136" s="420" t="s">
        <v>24</v>
      </c>
      <c r="I136" s="421">
        <v>9000</v>
      </c>
      <c r="J136" s="422" t="s">
        <v>19</v>
      </c>
      <c r="K136" s="397" t="s">
        <v>494</v>
      </c>
      <c r="L136" s="423"/>
    </row>
    <row r="137" spans="2:12" s="424" customFormat="1" x14ac:dyDescent="0.25">
      <c r="B137" s="416">
        <f t="shared" si="5"/>
        <v>108</v>
      </c>
      <c r="C137" s="417" t="s">
        <v>492</v>
      </c>
      <c r="D137" s="418">
        <v>10169225</v>
      </c>
      <c r="E137" s="417">
        <v>20202</v>
      </c>
      <c r="F137" s="419" t="s">
        <v>595</v>
      </c>
      <c r="G137" s="417">
        <v>10</v>
      </c>
      <c r="H137" s="420" t="s">
        <v>24</v>
      </c>
      <c r="I137" s="421">
        <v>9000</v>
      </c>
      <c r="J137" s="422" t="s">
        <v>19</v>
      </c>
      <c r="K137" s="397" t="s">
        <v>494</v>
      </c>
      <c r="L137" s="423"/>
    </row>
    <row r="138" spans="2:12" s="424" customFormat="1" x14ac:dyDescent="0.25">
      <c r="B138" s="416">
        <f t="shared" si="5"/>
        <v>109</v>
      </c>
      <c r="C138" s="417" t="s">
        <v>492</v>
      </c>
      <c r="D138" s="418">
        <v>10169226</v>
      </c>
      <c r="E138" s="417">
        <v>20202</v>
      </c>
      <c r="F138" s="419" t="s">
        <v>596</v>
      </c>
      <c r="G138" s="417">
        <v>1</v>
      </c>
      <c r="H138" s="420" t="s">
        <v>24</v>
      </c>
      <c r="I138" s="421">
        <v>5000</v>
      </c>
      <c r="J138" s="422" t="s">
        <v>19</v>
      </c>
      <c r="K138" s="397" t="s">
        <v>494</v>
      </c>
      <c r="L138" s="423"/>
    </row>
    <row r="139" spans="2:12" s="424" customFormat="1" x14ac:dyDescent="0.25">
      <c r="B139" s="416">
        <f t="shared" si="5"/>
        <v>110</v>
      </c>
      <c r="C139" s="417" t="s">
        <v>492</v>
      </c>
      <c r="D139" s="418">
        <v>10169921</v>
      </c>
      <c r="E139" s="417">
        <v>20202</v>
      </c>
      <c r="F139" s="419" t="s">
        <v>597</v>
      </c>
      <c r="G139" s="417">
        <v>1</v>
      </c>
      <c r="H139" s="420" t="s">
        <v>24</v>
      </c>
      <c r="I139" s="421">
        <v>5000</v>
      </c>
      <c r="J139" s="422" t="s">
        <v>19</v>
      </c>
      <c r="K139" s="397" t="s">
        <v>494</v>
      </c>
      <c r="L139" s="423"/>
    </row>
    <row r="140" spans="2:12" s="424" customFormat="1" ht="15.75" thickBot="1" x14ac:dyDescent="0.3">
      <c r="B140" s="416">
        <f t="shared" si="5"/>
        <v>111</v>
      </c>
      <c r="C140" s="417" t="s">
        <v>492</v>
      </c>
      <c r="D140" s="418">
        <v>10169923</v>
      </c>
      <c r="E140" s="417">
        <v>20202</v>
      </c>
      <c r="F140" s="419" t="s">
        <v>598</v>
      </c>
      <c r="G140" s="417">
        <v>498</v>
      </c>
      <c r="H140" s="420" t="s">
        <v>24</v>
      </c>
      <c r="I140" s="421">
        <v>2100000</v>
      </c>
      <c r="J140" s="422" t="s">
        <v>19</v>
      </c>
      <c r="K140" s="397" t="s">
        <v>494</v>
      </c>
      <c r="L140" s="423"/>
    </row>
    <row r="141" spans="2:12" x14ac:dyDescent="0.25">
      <c r="B141" s="391"/>
      <c r="C141" s="392" t="s">
        <v>492</v>
      </c>
      <c r="D141" s="392"/>
      <c r="E141" s="392">
        <v>20203</v>
      </c>
      <c r="F141" s="406" t="s">
        <v>252</v>
      </c>
      <c r="G141" s="392"/>
      <c r="H141" s="415"/>
      <c r="I141" s="394">
        <f>SUM(I142:I143)</f>
        <v>200000</v>
      </c>
      <c r="J141" s="395" t="s">
        <v>19</v>
      </c>
      <c r="K141" s="392"/>
      <c r="L141" s="396">
        <v>10270178</v>
      </c>
    </row>
    <row r="142" spans="2:12" x14ac:dyDescent="0.25">
      <c r="B142" s="397">
        <f>+B140</f>
        <v>111</v>
      </c>
      <c r="C142" s="397" t="s">
        <v>492</v>
      </c>
      <c r="D142" s="397">
        <v>50181905</v>
      </c>
      <c r="E142" s="397">
        <v>20203</v>
      </c>
      <c r="F142" s="398" t="s">
        <v>599</v>
      </c>
      <c r="G142" s="397"/>
      <c r="H142" s="402" t="s">
        <v>24</v>
      </c>
      <c r="I142" s="399">
        <v>100000</v>
      </c>
      <c r="J142" s="404" t="s">
        <v>19</v>
      </c>
      <c r="K142" s="397" t="s">
        <v>494</v>
      </c>
    </row>
    <row r="143" spans="2:12" ht="30.75" thickBot="1" x14ac:dyDescent="0.3">
      <c r="B143" s="397">
        <f t="shared" ref="B143:B206" si="6">+B142+1</f>
        <v>112</v>
      </c>
      <c r="C143" s="397" t="s">
        <v>492</v>
      </c>
      <c r="D143" s="418" t="s">
        <v>600</v>
      </c>
      <c r="E143" s="397">
        <v>20203</v>
      </c>
      <c r="F143" s="413" t="s">
        <v>601</v>
      </c>
      <c r="G143" s="397"/>
      <c r="H143" s="402" t="s">
        <v>24</v>
      </c>
      <c r="I143" s="399">
        <v>100000</v>
      </c>
      <c r="J143" s="404" t="s">
        <v>19</v>
      </c>
      <c r="K143" s="397" t="s">
        <v>494</v>
      </c>
    </row>
    <row r="144" spans="2:12" x14ac:dyDescent="0.25">
      <c r="B144" s="391"/>
      <c r="C144" s="392" t="s">
        <v>492</v>
      </c>
      <c r="D144" s="392"/>
      <c r="E144" s="392">
        <v>20204</v>
      </c>
      <c r="F144" s="406" t="s">
        <v>602</v>
      </c>
      <c r="G144" s="392"/>
      <c r="H144" s="415"/>
      <c r="I144" s="394">
        <f>SUM(I145:I145)</f>
        <v>10000000</v>
      </c>
      <c r="J144" s="395" t="s">
        <v>19</v>
      </c>
      <c r="K144" s="392"/>
      <c r="L144" s="396">
        <v>10270178</v>
      </c>
    </row>
    <row r="145" spans="2:13" ht="15.75" thickBot="1" x14ac:dyDescent="0.3">
      <c r="B145" s="397">
        <f>+B143+1</f>
        <v>113</v>
      </c>
      <c r="C145" s="397" t="s">
        <v>492</v>
      </c>
      <c r="D145" s="397">
        <v>10121604</v>
      </c>
      <c r="E145" s="397">
        <v>20204</v>
      </c>
      <c r="F145" s="398" t="s">
        <v>603</v>
      </c>
      <c r="G145" s="397"/>
      <c r="H145" s="402" t="s">
        <v>24</v>
      </c>
      <c r="I145" s="399">
        <v>10000000</v>
      </c>
      <c r="J145" s="404"/>
      <c r="K145" s="397" t="s">
        <v>494</v>
      </c>
    </row>
    <row r="146" spans="2:13" ht="30" x14ac:dyDescent="0.25">
      <c r="B146" s="391"/>
      <c r="C146" s="392" t="s">
        <v>492</v>
      </c>
      <c r="D146" s="392"/>
      <c r="E146" s="392">
        <v>20301</v>
      </c>
      <c r="F146" s="406" t="s">
        <v>397</v>
      </c>
      <c r="G146" s="392"/>
      <c r="H146" s="415"/>
      <c r="I146" s="394">
        <f>SUM(I147:I160)</f>
        <v>20000000</v>
      </c>
      <c r="J146" s="395" t="s">
        <v>19</v>
      </c>
      <c r="K146" s="392"/>
      <c r="L146" s="396">
        <v>12000000</v>
      </c>
    </row>
    <row r="147" spans="2:13" ht="30" x14ac:dyDescent="0.25">
      <c r="B147" s="397">
        <f>+B145+1</f>
        <v>114</v>
      </c>
      <c r="C147" s="397" t="s">
        <v>492</v>
      </c>
      <c r="D147" s="425" t="s">
        <v>604</v>
      </c>
      <c r="E147" s="397">
        <v>20301</v>
      </c>
      <c r="F147" s="413" t="s">
        <v>605</v>
      </c>
      <c r="G147" s="397">
        <v>20</v>
      </c>
      <c r="H147" s="402" t="s">
        <v>571</v>
      </c>
      <c r="I147" s="399">
        <v>2500000</v>
      </c>
      <c r="J147" s="426" t="s">
        <v>19</v>
      </c>
      <c r="K147" s="397" t="s">
        <v>606</v>
      </c>
    </row>
    <row r="148" spans="2:13" ht="60" x14ac:dyDescent="0.25">
      <c r="B148" s="397">
        <f>+B147+1</f>
        <v>115</v>
      </c>
      <c r="C148" s="397" t="s">
        <v>492</v>
      </c>
      <c r="D148" s="425" t="s">
        <v>607</v>
      </c>
      <c r="E148" s="397">
        <v>20301</v>
      </c>
      <c r="F148" s="413" t="s">
        <v>608</v>
      </c>
      <c r="G148" s="397">
        <v>20</v>
      </c>
      <c r="H148" s="402" t="s">
        <v>55</v>
      </c>
      <c r="I148" s="399">
        <v>8500000</v>
      </c>
      <c r="J148" s="426" t="s">
        <v>19</v>
      </c>
      <c r="K148" s="397" t="s">
        <v>606</v>
      </c>
    </row>
    <row r="149" spans="2:13" ht="30" x14ac:dyDescent="0.25">
      <c r="B149" s="397">
        <f t="shared" ref="B149:B160" si="7">+B148+1</f>
        <v>116</v>
      </c>
      <c r="C149" s="397" t="s">
        <v>492</v>
      </c>
      <c r="D149" s="425" t="s">
        <v>609</v>
      </c>
      <c r="E149" s="397">
        <v>20301</v>
      </c>
      <c r="F149" s="413" t="s">
        <v>610</v>
      </c>
      <c r="G149" s="397">
        <v>80</v>
      </c>
      <c r="H149" s="402" t="s">
        <v>55</v>
      </c>
      <c r="I149" s="399">
        <f>60*38800</f>
        <v>2328000</v>
      </c>
      <c r="J149" s="426" t="s">
        <v>19</v>
      </c>
      <c r="K149" s="397" t="s">
        <v>606</v>
      </c>
    </row>
    <row r="150" spans="2:13" x14ac:dyDescent="0.25">
      <c r="B150" s="397">
        <f t="shared" si="7"/>
        <v>117</v>
      </c>
      <c r="C150" s="397" t="s">
        <v>492</v>
      </c>
      <c r="D150" s="425">
        <v>30102403</v>
      </c>
      <c r="E150" s="397">
        <v>20301</v>
      </c>
      <c r="F150" s="413" t="s">
        <v>611</v>
      </c>
      <c r="G150" s="397">
        <v>50</v>
      </c>
      <c r="H150" s="402" t="s">
        <v>55</v>
      </c>
      <c r="I150" s="399">
        <v>1200000</v>
      </c>
      <c r="J150" s="426" t="s">
        <v>19</v>
      </c>
      <c r="K150" s="397" t="s">
        <v>606</v>
      </c>
    </row>
    <row r="151" spans="2:13" x14ac:dyDescent="0.25">
      <c r="B151" s="397">
        <f t="shared" si="7"/>
        <v>118</v>
      </c>
      <c r="C151" s="397" t="s">
        <v>492</v>
      </c>
      <c r="D151" s="425">
        <v>30103201</v>
      </c>
      <c r="E151" s="397">
        <v>20301</v>
      </c>
      <c r="F151" s="413" t="s">
        <v>612</v>
      </c>
      <c r="G151" s="397">
        <v>10</v>
      </c>
      <c r="H151" s="402" t="s">
        <v>55</v>
      </c>
      <c r="I151" s="399">
        <v>2500000</v>
      </c>
      <c r="J151" s="426" t="s">
        <v>19</v>
      </c>
      <c r="K151" s="397" t="s">
        <v>606</v>
      </c>
    </row>
    <row r="152" spans="2:13" x14ac:dyDescent="0.25">
      <c r="B152" s="397">
        <f t="shared" si="7"/>
        <v>119</v>
      </c>
      <c r="C152" s="397" t="s">
        <v>492</v>
      </c>
      <c r="D152" s="425">
        <v>30103205</v>
      </c>
      <c r="E152" s="397">
        <v>20301</v>
      </c>
      <c r="F152" s="413" t="s">
        <v>613</v>
      </c>
      <c r="G152" s="397">
        <v>15</v>
      </c>
      <c r="H152" s="402" t="s">
        <v>55</v>
      </c>
      <c r="I152" s="399">
        <v>250000</v>
      </c>
      <c r="J152" s="426" t="s">
        <v>19</v>
      </c>
      <c r="K152" s="397" t="s">
        <v>606</v>
      </c>
    </row>
    <row r="153" spans="2:13" x14ac:dyDescent="0.25">
      <c r="B153" s="397">
        <f t="shared" si="7"/>
        <v>120</v>
      </c>
      <c r="C153" s="397" t="s">
        <v>492</v>
      </c>
      <c r="D153" s="425">
        <v>30152001</v>
      </c>
      <c r="E153" s="397">
        <v>20301</v>
      </c>
      <c r="F153" s="413" t="s">
        <v>614</v>
      </c>
      <c r="G153" s="397">
        <v>10</v>
      </c>
      <c r="H153" s="402" t="s">
        <v>55</v>
      </c>
      <c r="I153" s="399">
        <v>1059500</v>
      </c>
      <c r="J153" s="426" t="s">
        <v>19</v>
      </c>
      <c r="K153" s="397" t="s">
        <v>606</v>
      </c>
    </row>
    <row r="154" spans="2:13" ht="28.5" customHeight="1" x14ac:dyDescent="0.25">
      <c r="B154" s="397">
        <f t="shared" si="7"/>
        <v>121</v>
      </c>
      <c r="C154" s="397" t="s">
        <v>492</v>
      </c>
      <c r="D154" s="425" t="s">
        <v>615</v>
      </c>
      <c r="E154" s="397">
        <v>20301</v>
      </c>
      <c r="F154" s="413" t="s">
        <v>616</v>
      </c>
      <c r="G154" s="397">
        <v>15</v>
      </c>
      <c r="H154" s="402" t="s">
        <v>571</v>
      </c>
      <c r="I154" s="399">
        <f>15*9500</f>
        <v>142500</v>
      </c>
      <c r="J154" s="426" t="s">
        <v>19</v>
      </c>
      <c r="K154" s="397" t="s">
        <v>606</v>
      </c>
    </row>
    <row r="155" spans="2:13" ht="105" x14ac:dyDescent="0.25">
      <c r="B155" s="397">
        <f t="shared" si="7"/>
        <v>122</v>
      </c>
      <c r="C155" s="397" t="s">
        <v>492</v>
      </c>
      <c r="D155" s="425" t="s">
        <v>617</v>
      </c>
      <c r="E155" s="397">
        <v>20301</v>
      </c>
      <c r="F155" s="413" t="s">
        <v>618</v>
      </c>
      <c r="G155" s="397">
        <v>5200</v>
      </c>
      <c r="H155" s="402" t="s">
        <v>55</v>
      </c>
      <c r="I155" s="399">
        <v>1000000</v>
      </c>
      <c r="J155" s="426" t="s">
        <v>19</v>
      </c>
      <c r="K155" s="397" t="s">
        <v>606</v>
      </c>
    </row>
    <row r="156" spans="2:13" ht="45" x14ac:dyDescent="0.25">
      <c r="B156" s="397">
        <f t="shared" si="7"/>
        <v>123</v>
      </c>
      <c r="C156" s="397" t="s">
        <v>492</v>
      </c>
      <c r="D156" s="425" t="s">
        <v>619</v>
      </c>
      <c r="E156" s="397">
        <v>20301</v>
      </c>
      <c r="F156" s="413" t="s">
        <v>620</v>
      </c>
      <c r="G156" s="397">
        <v>40</v>
      </c>
      <c r="H156" s="402" t="s">
        <v>571</v>
      </c>
      <c r="I156" s="399">
        <v>150000</v>
      </c>
      <c r="J156" s="426" t="s">
        <v>19</v>
      </c>
      <c r="K156" s="397" t="s">
        <v>606</v>
      </c>
    </row>
    <row r="157" spans="2:13" x14ac:dyDescent="0.25">
      <c r="B157" s="397">
        <f t="shared" si="7"/>
        <v>124</v>
      </c>
      <c r="C157" s="397" t="s">
        <v>492</v>
      </c>
      <c r="D157" s="425">
        <v>31162404</v>
      </c>
      <c r="E157" s="397">
        <v>20301</v>
      </c>
      <c r="F157" s="413" t="s">
        <v>621</v>
      </c>
      <c r="G157" s="397">
        <v>20</v>
      </c>
      <c r="H157" s="402" t="s">
        <v>571</v>
      </c>
      <c r="I157" s="399">
        <v>250000</v>
      </c>
      <c r="J157" s="426" t="s">
        <v>19</v>
      </c>
      <c r="K157" s="397" t="s">
        <v>606</v>
      </c>
    </row>
    <row r="158" spans="2:13" s="431" customFormat="1" x14ac:dyDescent="0.25">
      <c r="B158" s="397">
        <f t="shared" si="7"/>
        <v>125</v>
      </c>
      <c r="C158" s="427" t="s">
        <v>492</v>
      </c>
      <c r="D158" s="425">
        <v>31162402</v>
      </c>
      <c r="E158" s="397">
        <v>20301</v>
      </c>
      <c r="F158" s="408" t="s">
        <v>622</v>
      </c>
      <c r="G158" s="427">
        <v>12</v>
      </c>
      <c r="H158" s="428" t="s">
        <v>55</v>
      </c>
      <c r="I158" s="429">
        <v>25000</v>
      </c>
      <c r="J158" s="430" t="s">
        <v>19</v>
      </c>
      <c r="K158" s="397" t="s">
        <v>606</v>
      </c>
      <c r="M158" s="432"/>
    </row>
    <row r="159" spans="2:13" s="431" customFormat="1" x14ac:dyDescent="0.25">
      <c r="B159" s="397">
        <f t="shared" si="7"/>
        <v>126</v>
      </c>
      <c r="C159" s="427" t="s">
        <v>492</v>
      </c>
      <c r="D159" s="425">
        <v>31162403</v>
      </c>
      <c r="E159" s="427">
        <v>20301</v>
      </c>
      <c r="F159" s="408" t="s">
        <v>623</v>
      </c>
      <c r="G159" s="427">
        <v>15</v>
      </c>
      <c r="H159" s="428" t="s">
        <v>55</v>
      </c>
      <c r="I159" s="429">
        <v>45000</v>
      </c>
      <c r="J159" s="430" t="s">
        <v>19</v>
      </c>
      <c r="K159" s="397" t="s">
        <v>606</v>
      </c>
      <c r="M159" s="432"/>
    </row>
    <row r="160" spans="2:13" s="431" customFormat="1" ht="15.75" thickBot="1" x14ac:dyDescent="0.3">
      <c r="B160" s="397">
        <f t="shared" si="7"/>
        <v>127</v>
      </c>
      <c r="C160" s="427" t="s">
        <v>492</v>
      </c>
      <c r="D160" s="425">
        <v>46171501</v>
      </c>
      <c r="E160" s="427">
        <v>20301</v>
      </c>
      <c r="F160" s="408" t="s">
        <v>624</v>
      </c>
      <c r="G160" s="427">
        <v>4</v>
      </c>
      <c r="H160" s="428" t="s">
        <v>55</v>
      </c>
      <c r="I160" s="429">
        <v>50000</v>
      </c>
      <c r="J160" s="430" t="s">
        <v>19</v>
      </c>
      <c r="K160" s="397" t="s">
        <v>606</v>
      </c>
      <c r="M160" s="432"/>
    </row>
    <row r="161" spans="2:12" ht="30" x14ac:dyDescent="0.25">
      <c r="B161" s="391"/>
      <c r="C161" s="392" t="s">
        <v>492</v>
      </c>
      <c r="D161" s="392"/>
      <c r="E161" s="392">
        <v>20302</v>
      </c>
      <c r="F161" s="406" t="s">
        <v>625</v>
      </c>
      <c r="G161" s="392"/>
      <c r="H161" s="415"/>
      <c r="I161" s="394">
        <f>SUM(I162:I167)</f>
        <v>5196000</v>
      </c>
      <c r="J161" s="395" t="s">
        <v>19</v>
      </c>
      <c r="K161" s="392"/>
      <c r="L161" s="396">
        <v>1500000</v>
      </c>
    </row>
    <row r="162" spans="2:12" x14ac:dyDescent="0.25">
      <c r="B162" s="427">
        <f>+B160+1</f>
        <v>128</v>
      </c>
      <c r="C162" s="397" t="s">
        <v>492</v>
      </c>
      <c r="D162" s="418">
        <v>11111611</v>
      </c>
      <c r="E162" s="397">
        <v>20302</v>
      </c>
      <c r="F162" s="413" t="s">
        <v>626</v>
      </c>
      <c r="G162" s="397">
        <v>15</v>
      </c>
      <c r="H162" s="402" t="s">
        <v>627</v>
      </c>
      <c r="I162" s="399">
        <f>5196000-4101000</f>
        <v>1095000</v>
      </c>
      <c r="J162" s="426" t="s">
        <v>19</v>
      </c>
      <c r="K162" s="397" t="s">
        <v>606</v>
      </c>
    </row>
    <row r="163" spans="2:12" x14ac:dyDescent="0.25">
      <c r="B163" s="427">
        <f>+B162+1</f>
        <v>129</v>
      </c>
      <c r="C163" s="397" t="s">
        <v>492</v>
      </c>
      <c r="D163" s="418">
        <v>11111701</v>
      </c>
      <c r="E163" s="397">
        <v>20302</v>
      </c>
      <c r="F163" s="413" t="s">
        <v>628</v>
      </c>
      <c r="G163" s="397">
        <v>7</v>
      </c>
      <c r="H163" s="402" t="s">
        <v>627</v>
      </c>
      <c r="I163" s="399">
        <f>5196000-4465000</f>
        <v>731000</v>
      </c>
      <c r="J163" s="426" t="s">
        <v>19</v>
      </c>
      <c r="K163" s="397" t="s">
        <v>606</v>
      </c>
    </row>
    <row r="164" spans="2:12" x14ac:dyDescent="0.25">
      <c r="B164" s="427">
        <f t="shared" ref="B164:B167" si="8">+B163+1</f>
        <v>130</v>
      </c>
      <c r="C164" s="397" t="s">
        <v>492</v>
      </c>
      <c r="D164" s="418">
        <v>30111601</v>
      </c>
      <c r="E164" s="397">
        <v>20302</v>
      </c>
      <c r="F164" s="413" t="s">
        <v>629</v>
      </c>
      <c r="G164" s="397">
        <v>50</v>
      </c>
      <c r="H164" s="402" t="s">
        <v>534</v>
      </c>
      <c r="I164" s="399">
        <v>800000</v>
      </c>
      <c r="J164" s="426" t="s">
        <v>19</v>
      </c>
      <c r="K164" s="397" t="s">
        <v>606</v>
      </c>
    </row>
    <row r="165" spans="2:12" x14ac:dyDescent="0.25">
      <c r="B165" s="427">
        <f t="shared" si="8"/>
        <v>131</v>
      </c>
      <c r="C165" s="397" t="s">
        <v>492</v>
      </c>
      <c r="D165" s="418">
        <v>30181699</v>
      </c>
      <c r="E165" s="397">
        <v>20302</v>
      </c>
      <c r="F165" s="413" t="s">
        <v>630</v>
      </c>
      <c r="G165" s="397">
        <v>2</v>
      </c>
      <c r="H165" s="402" t="s">
        <v>24</v>
      </c>
      <c r="I165" s="399">
        <v>120000</v>
      </c>
      <c r="J165" s="426" t="s">
        <v>19</v>
      </c>
      <c r="K165" s="397" t="s">
        <v>606</v>
      </c>
    </row>
    <row r="166" spans="2:12" x14ac:dyDescent="0.25">
      <c r="B166" s="427">
        <f t="shared" si="8"/>
        <v>132</v>
      </c>
      <c r="C166" s="397" t="s">
        <v>492</v>
      </c>
      <c r="D166" s="418">
        <v>30102526</v>
      </c>
      <c r="E166" s="397">
        <v>20302</v>
      </c>
      <c r="F166" s="413" t="s">
        <v>631</v>
      </c>
      <c r="G166" s="397">
        <v>10</v>
      </c>
      <c r="H166" s="402" t="s">
        <v>24</v>
      </c>
      <c r="I166" s="399">
        <v>950000</v>
      </c>
      <c r="J166" s="426" t="s">
        <v>19</v>
      </c>
      <c r="K166" s="397" t="s">
        <v>606</v>
      </c>
    </row>
    <row r="167" spans="2:12" ht="15.75" thickBot="1" x14ac:dyDescent="0.3">
      <c r="B167" s="427">
        <f t="shared" si="8"/>
        <v>133</v>
      </c>
      <c r="C167" s="397" t="s">
        <v>492</v>
      </c>
      <c r="D167" s="418">
        <v>40171610</v>
      </c>
      <c r="E167" s="397">
        <v>20302</v>
      </c>
      <c r="F167" s="413" t="s">
        <v>632</v>
      </c>
      <c r="G167" s="397">
        <v>48</v>
      </c>
      <c r="H167" s="402" t="s">
        <v>24</v>
      </c>
      <c r="I167" s="399">
        <v>1500000</v>
      </c>
      <c r="J167" s="426" t="s">
        <v>19</v>
      </c>
      <c r="K167" s="397" t="s">
        <v>606</v>
      </c>
    </row>
    <row r="168" spans="2:12" x14ac:dyDescent="0.25">
      <c r="B168" s="433"/>
      <c r="C168" s="392" t="s">
        <v>492</v>
      </c>
      <c r="D168" s="392"/>
      <c r="E168" s="392">
        <v>20303</v>
      </c>
      <c r="F168" s="406" t="s">
        <v>633</v>
      </c>
      <c r="G168" s="392"/>
      <c r="H168" s="415"/>
      <c r="I168" s="394">
        <f>SUM(I169:I171)</f>
        <v>1174296</v>
      </c>
      <c r="J168" s="395" t="s">
        <v>19</v>
      </c>
      <c r="K168" s="392"/>
      <c r="L168" s="396">
        <v>4500000</v>
      </c>
    </row>
    <row r="169" spans="2:12" x14ac:dyDescent="0.25">
      <c r="B169" s="427">
        <f>+B167+1</f>
        <v>134</v>
      </c>
      <c r="C169" s="397" t="s">
        <v>492</v>
      </c>
      <c r="D169" s="425">
        <v>30103605</v>
      </c>
      <c r="E169" s="397">
        <v>20303</v>
      </c>
      <c r="F169" s="413" t="s">
        <v>634</v>
      </c>
      <c r="G169" s="397">
        <v>20</v>
      </c>
      <c r="H169" s="402" t="s">
        <v>24</v>
      </c>
      <c r="I169" s="399">
        <f>1174296-I170-I171</f>
        <v>464296</v>
      </c>
      <c r="J169" s="426" t="s">
        <v>19</v>
      </c>
      <c r="K169" s="397" t="s">
        <v>606</v>
      </c>
    </row>
    <row r="170" spans="2:12" x14ac:dyDescent="0.25">
      <c r="B170" s="428">
        <f>+B169+1</f>
        <v>135</v>
      </c>
      <c r="C170" s="397" t="s">
        <v>492</v>
      </c>
      <c r="D170" s="425">
        <v>11121610</v>
      </c>
      <c r="E170" s="397">
        <v>20303</v>
      </c>
      <c r="F170" s="413" t="s">
        <v>635</v>
      </c>
      <c r="G170" s="397">
        <v>2</v>
      </c>
      <c r="H170" s="402" t="s">
        <v>24</v>
      </c>
      <c r="I170" s="399">
        <v>150000</v>
      </c>
      <c r="J170" s="426" t="s">
        <v>19</v>
      </c>
      <c r="K170" s="397" t="s">
        <v>606</v>
      </c>
    </row>
    <row r="171" spans="2:12" ht="15.75" thickBot="1" x14ac:dyDescent="0.3">
      <c r="B171" s="428">
        <f>+B170+1</f>
        <v>136</v>
      </c>
      <c r="C171" s="397" t="s">
        <v>492</v>
      </c>
      <c r="D171" s="425">
        <v>30102904</v>
      </c>
      <c r="E171" s="397">
        <v>20303</v>
      </c>
      <c r="F171" s="413" t="s">
        <v>636</v>
      </c>
      <c r="G171" s="397">
        <v>15</v>
      </c>
      <c r="H171" s="402" t="s">
        <v>24</v>
      </c>
      <c r="I171" s="399">
        <v>560000</v>
      </c>
      <c r="J171" s="426" t="s">
        <v>19</v>
      </c>
      <c r="K171" s="397" t="s">
        <v>606</v>
      </c>
    </row>
    <row r="172" spans="2:12" ht="45" x14ac:dyDescent="0.25">
      <c r="B172" s="391"/>
      <c r="C172" s="392" t="s">
        <v>492</v>
      </c>
      <c r="D172" s="392"/>
      <c r="E172" s="392">
        <v>20304</v>
      </c>
      <c r="F172" s="406" t="s">
        <v>49</v>
      </c>
      <c r="G172" s="392"/>
      <c r="H172" s="415"/>
      <c r="I172" s="394">
        <f>SUM(I173:I176)</f>
        <v>1000000</v>
      </c>
      <c r="J172" s="395" t="s">
        <v>19</v>
      </c>
      <c r="K172" s="392"/>
      <c r="L172" s="396">
        <v>3000000</v>
      </c>
    </row>
    <row r="173" spans="2:12" x14ac:dyDescent="0.25">
      <c r="B173" s="397">
        <f>+B171+1</f>
        <v>137</v>
      </c>
      <c r="C173" s="397" t="s">
        <v>492</v>
      </c>
      <c r="D173" s="397">
        <v>26121629</v>
      </c>
      <c r="E173" s="397">
        <v>20304</v>
      </c>
      <c r="F173" s="398" t="s">
        <v>637</v>
      </c>
      <c r="G173" s="397">
        <v>15</v>
      </c>
      <c r="H173" s="402" t="s">
        <v>60</v>
      </c>
      <c r="I173" s="399">
        <v>600000</v>
      </c>
      <c r="J173" s="426" t="s">
        <v>19</v>
      </c>
      <c r="K173" s="397" t="s">
        <v>606</v>
      </c>
    </row>
    <row r="174" spans="2:12" x14ac:dyDescent="0.25">
      <c r="B174" s="402">
        <f>+B173+1</f>
        <v>138</v>
      </c>
      <c r="C174" s="397" t="s">
        <v>492</v>
      </c>
      <c r="D174" s="418">
        <v>39121440</v>
      </c>
      <c r="E174" s="418">
        <v>20304</v>
      </c>
      <c r="F174" s="434" t="s">
        <v>52</v>
      </c>
      <c r="G174" s="418">
        <v>15</v>
      </c>
      <c r="H174" s="418" t="s">
        <v>24</v>
      </c>
      <c r="I174" s="435">
        <v>200000</v>
      </c>
      <c r="J174" s="426" t="s">
        <v>19</v>
      </c>
      <c r="K174" s="397" t="s">
        <v>606</v>
      </c>
    </row>
    <row r="175" spans="2:12" x14ac:dyDescent="0.25">
      <c r="B175" s="402">
        <f t="shared" ref="B175:B176" si="9">+B174+1</f>
        <v>139</v>
      </c>
      <c r="C175" s="397" t="s">
        <v>492</v>
      </c>
      <c r="D175" s="418">
        <v>39122299</v>
      </c>
      <c r="E175" s="418">
        <v>20304</v>
      </c>
      <c r="F175" s="434" t="s">
        <v>214</v>
      </c>
      <c r="G175" s="418">
        <v>80</v>
      </c>
      <c r="H175" s="418" t="s">
        <v>24</v>
      </c>
      <c r="I175" s="435">
        <v>100000</v>
      </c>
      <c r="J175" s="426" t="s">
        <v>19</v>
      </c>
      <c r="K175" s="397" t="s">
        <v>606</v>
      </c>
    </row>
    <row r="176" spans="2:12" ht="15.75" thickBot="1" x14ac:dyDescent="0.3">
      <c r="B176" s="402">
        <f t="shared" si="9"/>
        <v>140</v>
      </c>
      <c r="C176" s="397" t="s">
        <v>492</v>
      </c>
      <c r="D176" s="418">
        <v>39121439</v>
      </c>
      <c r="E176" s="418">
        <v>20304</v>
      </c>
      <c r="F176" s="434" t="s">
        <v>215</v>
      </c>
      <c r="G176" s="418">
        <v>80</v>
      </c>
      <c r="H176" s="418" t="s">
        <v>24</v>
      </c>
      <c r="I176" s="435">
        <v>100000</v>
      </c>
      <c r="J176" s="426" t="s">
        <v>19</v>
      </c>
      <c r="K176" s="397" t="s">
        <v>606</v>
      </c>
    </row>
    <row r="177" spans="2:12" ht="30" x14ac:dyDescent="0.25">
      <c r="B177" s="391"/>
      <c r="C177" s="392" t="s">
        <v>492</v>
      </c>
      <c r="D177" s="392"/>
      <c r="E177" s="392">
        <v>20306</v>
      </c>
      <c r="F177" s="406" t="s">
        <v>400</v>
      </c>
      <c r="G177" s="392"/>
      <c r="H177" s="415"/>
      <c r="I177" s="394">
        <f>SUM(I178:I194)</f>
        <v>3416381</v>
      </c>
      <c r="J177" s="395" t="s">
        <v>19</v>
      </c>
      <c r="K177" s="392"/>
      <c r="L177" s="396">
        <v>6000000</v>
      </c>
    </row>
    <row r="178" spans="2:12" ht="30" x14ac:dyDescent="0.25">
      <c r="B178" s="397">
        <f>+B176+1</f>
        <v>141</v>
      </c>
      <c r="C178" s="397" t="s">
        <v>492</v>
      </c>
      <c r="D178" s="425">
        <v>21102305</v>
      </c>
      <c r="E178" s="397">
        <v>20306</v>
      </c>
      <c r="F178" s="413" t="s">
        <v>638</v>
      </c>
      <c r="G178" s="397">
        <v>3095</v>
      </c>
      <c r="H178" s="402" t="s">
        <v>24</v>
      </c>
      <c r="I178" s="399">
        <f>3416381-2614100</f>
        <v>802281</v>
      </c>
      <c r="J178" s="400" t="s">
        <v>19</v>
      </c>
      <c r="K178" s="397" t="s">
        <v>606</v>
      </c>
    </row>
    <row r="179" spans="2:12" ht="60" x14ac:dyDescent="0.25">
      <c r="B179" s="397">
        <f>+B178+1</f>
        <v>142</v>
      </c>
      <c r="C179" s="397" t="s">
        <v>492</v>
      </c>
      <c r="D179" s="425">
        <v>21102503</v>
      </c>
      <c r="E179" s="397">
        <v>20306</v>
      </c>
      <c r="F179" s="413" t="s">
        <v>639</v>
      </c>
      <c r="G179" s="397">
        <v>1500</v>
      </c>
      <c r="H179" s="402" t="s">
        <v>24</v>
      </c>
      <c r="I179" s="399">
        <v>100000</v>
      </c>
      <c r="J179" s="400" t="s">
        <v>19</v>
      </c>
      <c r="K179" s="397" t="s">
        <v>606</v>
      </c>
    </row>
    <row r="180" spans="2:12" ht="45" x14ac:dyDescent="0.25">
      <c r="B180" s="397">
        <f t="shared" ref="B180:B194" si="10">+B179+1</f>
        <v>143</v>
      </c>
      <c r="C180" s="397" t="s">
        <v>492</v>
      </c>
      <c r="D180" s="425">
        <v>21102601</v>
      </c>
      <c r="E180" s="397">
        <v>20306</v>
      </c>
      <c r="F180" s="413" t="s">
        <v>640</v>
      </c>
      <c r="G180" s="397">
        <v>900</v>
      </c>
      <c r="H180" s="402" t="s">
        <v>641</v>
      </c>
      <c r="I180" s="399">
        <v>400000</v>
      </c>
      <c r="J180" s="400" t="s">
        <v>19</v>
      </c>
      <c r="K180" s="397" t="s">
        <v>606</v>
      </c>
    </row>
    <row r="181" spans="2:12" ht="30" x14ac:dyDescent="0.25">
      <c r="B181" s="397">
        <f t="shared" si="10"/>
        <v>144</v>
      </c>
      <c r="C181" s="397" t="s">
        <v>492</v>
      </c>
      <c r="D181" s="425">
        <v>24141501</v>
      </c>
      <c r="E181" s="397">
        <v>20306</v>
      </c>
      <c r="F181" s="413" t="s">
        <v>642</v>
      </c>
      <c r="G181" s="397">
        <v>15</v>
      </c>
      <c r="H181" s="402" t="s">
        <v>55</v>
      </c>
      <c r="I181" s="399">
        <v>155000</v>
      </c>
      <c r="J181" s="400" t="s">
        <v>19</v>
      </c>
      <c r="K181" s="397" t="s">
        <v>606</v>
      </c>
    </row>
    <row r="182" spans="2:12" ht="60" x14ac:dyDescent="0.25">
      <c r="B182" s="397">
        <f t="shared" si="10"/>
        <v>145</v>
      </c>
      <c r="C182" s="397" t="s">
        <v>492</v>
      </c>
      <c r="D182" s="425">
        <v>30102015</v>
      </c>
      <c r="E182" s="397">
        <v>20306</v>
      </c>
      <c r="F182" s="413" t="s">
        <v>643</v>
      </c>
      <c r="G182" s="397">
        <v>20</v>
      </c>
      <c r="H182" s="402" t="s">
        <v>55</v>
      </c>
      <c r="I182" s="399">
        <v>525000</v>
      </c>
      <c r="J182" s="400" t="s">
        <v>19</v>
      </c>
      <c r="K182" s="397" t="s">
        <v>606</v>
      </c>
    </row>
    <row r="183" spans="2:12" x14ac:dyDescent="0.25">
      <c r="B183" s="397">
        <f t="shared" si="10"/>
        <v>146</v>
      </c>
      <c r="C183" s="397" t="s">
        <v>492</v>
      </c>
      <c r="D183" s="425">
        <v>31201623</v>
      </c>
      <c r="E183" s="397">
        <v>20306</v>
      </c>
      <c r="F183" s="413" t="s">
        <v>644</v>
      </c>
      <c r="G183" s="397">
        <v>5</v>
      </c>
      <c r="H183" s="402" t="s">
        <v>55</v>
      </c>
      <c r="I183" s="399">
        <v>15000</v>
      </c>
      <c r="J183" s="400" t="s">
        <v>19</v>
      </c>
      <c r="K183" s="397" t="s">
        <v>606</v>
      </c>
    </row>
    <row r="184" spans="2:12" ht="30" x14ac:dyDescent="0.25">
      <c r="B184" s="397">
        <f t="shared" si="10"/>
        <v>147</v>
      </c>
      <c r="C184" s="397" t="s">
        <v>492</v>
      </c>
      <c r="D184" s="425" t="s">
        <v>645</v>
      </c>
      <c r="E184" s="397">
        <v>20306</v>
      </c>
      <c r="F184" s="413" t="s">
        <v>646</v>
      </c>
      <c r="G184" s="397">
        <v>50</v>
      </c>
      <c r="H184" s="402" t="s">
        <v>55</v>
      </c>
      <c r="I184" s="399">
        <v>50000</v>
      </c>
      <c r="J184" s="400" t="s">
        <v>19</v>
      </c>
      <c r="K184" s="397" t="s">
        <v>606</v>
      </c>
    </row>
    <row r="185" spans="2:12" ht="30" x14ac:dyDescent="0.25">
      <c r="B185" s="397">
        <f t="shared" si="10"/>
        <v>148</v>
      </c>
      <c r="C185" s="397" t="s">
        <v>492</v>
      </c>
      <c r="D185" s="425">
        <v>40142008</v>
      </c>
      <c r="E185" s="397">
        <v>20306</v>
      </c>
      <c r="F185" s="413" t="s">
        <v>647</v>
      </c>
      <c r="G185" s="397">
        <v>8</v>
      </c>
      <c r="H185" s="402" t="s">
        <v>55</v>
      </c>
      <c r="I185" s="399">
        <v>359000</v>
      </c>
      <c r="J185" s="400" t="s">
        <v>19</v>
      </c>
      <c r="K185" s="397" t="s">
        <v>606</v>
      </c>
    </row>
    <row r="186" spans="2:12" x14ac:dyDescent="0.25">
      <c r="B186" s="397">
        <f t="shared" si="10"/>
        <v>149</v>
      </c>
      <c r="C186" s="397" t="s">
        <v>492</v>
      </c>
      <c r="D186" s="425">
        <v>40142019</v>
      </c>
      <c r="E186" s="397">
        <v>20306</v>
      </c>
      <c r="F186" s="413" t="s">
        <v>648</v>
      </c>
      <c r="G186" s="397">
        <v>6</v>
      </c>
      <c r="H186" s="402" t="s">
        <v>55</v>
      </c>
      <c r="I186" s="399">
        <v>950000</v>
      </c>
      <c r="J186" s="400" t="s">
        <v>19</v>
      </c>
      <c r="K186" s="397" t="s">
        <v>606</v>
      </c>
    </row>
    <row r="187" spans="2:12" x14ac:dyDescent="0.25">
      <c r="B187" s="397">
        <f t="shared" si="10"/>
        <v>150</v>
      </c>
      <c r="C187" s="397" t="s">
        <v>492</v>
      </c>
      <c r="D187" s="425">
        <v>40161502</v>
      </c>
      <c r="E187" s="397">
        <v>20306</v>
      </c>
      <c r="F187" s="413" t="s">
        <v>649</v>
      </c>
      <c r="G187" s="397">
        <v>5</v>
      </c>
      <c r="H187" s="402" t="s">
        <v>55</v>
      </c>
      <c r="I187" s="399">
        <v>6800</v>
      </c>
      <c r="J187" s="400" t="s">
        <v>19</v>
      </c>
      <c r="K187" s="397" t="s">
        <v>606</v>
      </c>
    </row>
    <row r="188" spans="2:12" x14ac:dyDescent="0.25">
      <c r="B188" s="397">
        <f t="shared" si="10"/>
        <v>151</v>
      </c>
      <c r="C188" s="397" t="s">
        <v>492</v>
      </c>
      <c r="D188" s="425">
        <v>40171708</v>
      </c>
      <c r="E188" s="397">
        <v>20306</v>
      </c>
      <c r="F188" s="413" t="s">
        <v>650</v>
      </c>
      <c r="G188" s="397">
        <v>10</v>
      </c>
      <c r="H188" s="402" t="s">
        <v>55</v>
      </c>
      <c r="I188" s="399">
        <v>10500</v>
      </c>
      <c r="J188" s="400" t="s">
        <v>19</v>
      </c>
      <c r="K188" s="397" t="s">
        <v>606</v>
      </c>
    </row>
    <row r="189" spans="2:12" x14ac:dyDescent="0.25">
      <c r="B189" s="397">
        <f t="shared" si="10"/>
        <v>152</v>
      </c>
      <c r="C189" s="397" t="s">
        <v>492</v>
      </c>
      <c r="D189" s="425">
        <v>40172516</v>
      </c>
      <c r="E189" s="397">
        <v>20306</v>
      </c>
      <c r="F189" s="413" t="s">
        <v>651</v>
      </c>
      <c r="G189" s="397">
        <v>30</v>
      </c>
      <c r="H189" s="402" t="s">
        <v>55</v>
      </c>
      <c r="I189" s="399">
        <v>9800</v>
      </c>
      <c r="J189" s="400" t="s">
        <v>19</v>
      </c>
      <c r="K189" s="397" t="s">
        <v>606</v>
      </c>
    </row>
    <row r="190" spans="2:12" x14ac:dyDescent="0.25">
      <c r="B190" s="397">
        <f t="shared" si="10"/>
        <v>153</v>
      </c>
      <c r="C190" s="397" t="s">
        <v>492</v>
      </c>
      <c r="D190" s="425">
        <v>40172608</v>
      </c>
      <c r="E190" s="397">
        <v>20306</v>
      </c>
      <c r="F190" s="413" t="s">
        <v>652</v>
      </c>
      <c r="G190" s="397">
        <v>15</v>
      </c>
      <c r="H190" s="402" t="s">
        <v>55</v>
      </c>
      <c r="I190" s="399">
        <v>5000</v>
      </c>
      <c r="J190" s="400" t="s">
        <v>19</v>
      </c>
      <c r="K190" s="397" t="s">
        <v>606</v>
      </c>
    </row>
    <row r="191" spans="2:12" ht="45" x14ac:dyDescent="0.25">
      <c r="B191" s="397">
        <f t="shared" si="10"/>
        <v>154</v>
      </c>
      <c r="C191" s="397" t="s">
        <v>492</v>
      </c>
      <c r="D191" s="425" t="s">
        <v>653</v>
      </c>
      <c r="E191" s="397">
        <v>20306</v>
      </c>
      <c r="F191" s="413" t="s">
        <v>654</v>
      </c>
      <c r="G191" s="397">
        <v>20</v>
      </c>
      <c r="H191" s="402" t="s">
        <v>55</v>
      </c>
      <c r="I191" s="399">
        <v>5500</v>
      </c>
      <c r="J191" s="400" t="s">
        <v>19</v>
      </c>
      <c r="K191" s="397" t="s">
        <v>606</v>
      </c>
    </row>
    <row r="192" spans="2:12" x14ac:dyDescent="0.25">
      <c r="B192" s="397">
        <f t="shared" si="10"/>
        <v>155</v>
      </c>
      <c r="C192" s="397" t="s">
        <v>492</v>
      </c>
      <c r="D192" s="425">
        <v>40173508</v>
      </c>
      <c r="E192" s="397">
        <v>20306</v>
      </c>
      <c r="F192" s="413" t="s">
        <v>655</v>
      </c>
      <c r="G192" s="397">
        <v>30</v>
      </c>
      <c r="H192" s="402" t="s">
        <v>55</v>
      </c>
      <c r="I192" s="399">
        <v>8500</v>
      </c>
      <c r="J192" s="400" t="s">
        <v>19</v>
      </c>
      <c r="K192" s="397" t="s">
        <v>606</v>
      </c>
    </row>
    <row r="193" spans="2:13" x14ac:dyDescent="0.25">
      <c r="B193" s="397">
        <f t="shared" si="10"/>
        <v>156</v>
      </c>
      <c r="C193" s="397" t="s">
        <v>492</v>
      </c>
      <c r="D193" s="425">
        <v>40173608</v>
      </c>
      <c r="E193" s="397">
        <v>20306</v>
      </c>
      <c r="F193" s="413" t="s">
        <v>656</v>
      </c>
      <c r="G193" s="397">
        <v>30</v>
      </c>
      <c r="H193" s="402" t="s">
        <v>55</v>
      </c>
      <c r="I193" s="399">
        <v>8500</v>
      </c>
      <c r="J193" s="400" t="s">
        <v>19</v>
      </c>
      <c r="K193" s="397" t="s">
        <v>606</v>
      </c>
    </row>
    <row r="194" spans="2:13" ht="30" x14ac:dyDescent="0.25">
      <c r="B194" s="397">
        <f t="shared" si="10"/>
        <v>157</v>
      </c>
      <c r="C194" s="397" t="s">
        <v>492</v>
      </c>
      <c r="D194" s="425" t="s">
        <v>657</v>
      </c>
      <c r="E194" s="397">
        <v>20306</v>
      </c>
      <c r="F194" s="413" t="s">
        <v>658</v>
      </c>
      <c r="G194" s="397">
        <v>20</v>
      </c>
      <c r="H194" s="402" t="s">
        <v>55</v>
      </c>
      <c r="I194" s="399">
        <v>5500</v>
      </c>
      <c r="J194" s="400" t="s">
        <v>19</v>
      </c>
      <c r="K194" s="397" t="s">
        <v>606</v>
      </c>
    </row>
    <row r="195" spans="2:13" ht="30" x14ac:dyDescent="0.25">
      <c r="B195" s="392"/>
      <c r="C195" s="392" t="s">
        <v>492</v>
      </c>
      <c r="D195" s="392"/>
      <c r="E195" s="392">
        <v>20399</v>
      </c>
      <c r="F195" s="406" t="s">
        <v>659</v>
      </c>
      <c r="G195" s="392"/>
      <c r="H195" s="415"/>
      <c r="I195" s="394">
        <f>SUM(I196:I201)</f>
        <v>5069259</v>
      </c>
      <c r="J195" s="395" t="s">
        <v>19</v>
      </c>
      <c r="K195" s="392"/>
      <c r="L195" s="396">
        <v>4000000</v>
      </c>
    </row>
    <row r="196" spans="2:13" x14ac:dyDescent="0.25">
      <c r="B196" s="397">
        <f>+B194+1</f>
        <v>158</v>
      </c>
      <c r="C196" s="397" t="s">
        <v>492</v>
      </c>
      <c r="D196" s="425">
        <v>20142904</v>
      </c>
      <c r="E196" s="397">
        <v>20399</v>
      </c>
      <c r="F196" s="413" t="s">
        <v>660</v>
      </c>
      <c r="G196" s="397">
        <v>18</v>
      </c>
      <c r="H196" s="402" t="s">
        <v>24</v>
      </c>
      <c r="I196" s="399">
        <f>5069259-3420000</f>
        <v>1649259</v>
      </c>
      <c r="J196" s="404" t="s">
        <v>19</v>
      </c>
      <c r="K196" s="397" t="s">
        <v>606</v>
      </c>
    </row>
    <row r="197" spans="2:13" ht="30" x14ac:dyDescent="0.25">
      <c r="B197" s="397">
        <f>+B196+1</f>
        <v>159</v>
      </c>
      <c r="C197" s="397" t="s">
        <v>492</v>
      </c>
      <c r="D197" s="425">
        <v>21102401</v>
      </c>
      <c r="E197" s="397">
        <v>20399</v>
      </c>
      <c r="F197" s="413" t="s">
        <v>661</v>
      </c>
      <c r="G197" s="397">
        <v>9</v>
      </c>
      <c r="H197" s="402" t="s">
        <v>24</v>
      </c>
      <c r="I197" s="399">
        <v>950000</v>
      </c>
      <c r="J197" s="404" t="s">
        <v>19</v>
      </c>
      <c r="K197" s="397" t="s">
        <v>606</v>
      </c>
    </row>
    <row r="198" spans="2:13" x14ac:dyDescent="0.25">
      <c r="B198" s="397">
        <f t="shared" ref="B198:B201" si="11">+B197+1</f>
        <v>160</v>
      </c>
      <c r="C198" s="397" t="s">
        <v>492</v>
      </c>
      <c r="D198" s="425">
        <v>24111810</v>
      </c>
      <c r="E198" s="397">
        <v>20399</v>
      </c>
      <c r="F198" s="413" t="s">
        <v>662</v>
      </c>
      <c r="G198" s="397">
        <v>10</v>
      </c>
      <c r="H198" s="402" t="s">
        <v>24</v>
      </c>
      <c r="I198" s="399">
        <v>895000</v>
      </c>
      <c r="J198" s="404" t="s">
        <v>19</v>
      </c>
      <c r="K198" s="397" t="s">
        <v>606</v>
      </c>
    </row>
    <row r="199" spans="2:13" x14ac:dyDescent="0.25">
      <c r="B199" s="397">
        <f t="shared" si="11"/>
        <v>161</v>
      </c>
      <c r="C199" s="397" t="s">
        <v>492</v>
      </c>
      <c r="D199" s="425">
        <v>24112109</v>
      </c>
      <c r="E199" s="397">
        <v>20399</v>
      </c>
      <c r="F199" s="413" t="s">
        <v>663</v>
      </c>
      <c r="G199" s="397">
        <v>20</v>
      </c>
      <c r="H199" s="402" t="s">
        <v>24</v>
      </c>
      <c r="I199" s="399">
        <v>1050000</v>
      </c>
      <c r="J199" s="404" t="s">
        <v>19</v>
      </c>
      <c r="K199" s="397" t="s">
        <v>606</v>
      </c>
    </row>
    <row r="200" spans="2:13" x14ac:dyDescent="0.25">
      <c r="B200" s="397">
        <f t="shared" si="11"/>
        <v>162</v>
      </c>
      <c r="C200" s="397" t="s">
        <v>492</v>
      </c>
      <c r="D200" s="425">
        <v>30181504</v>
      </c>
      <c r="E200" s="397">
        <v>20399</v>
      </c>
      <c r="F200" s="413" t="s">
        <v>664</v>
      </c>
      <c r="G200" s="397">
        <v>1</v>
      </c>
      <c r="H200" s="402" t="s">
        <v>24</v>
      </c>
      <c r="I200" s="399">
        <v>255000</v>
      </c>
      <c r="J200" s="404" t="s">
        <v>19</v>
      </c>
      <c r="K200" s="397" t="s">
        <v>606</v>
      </c>
    </row>
    <row r="201" spans="2:13" x14ac:dyDescent="0.25">
      <c r="B201" s="397">
        <f t="shared" si="11"/>
        <v>163</v>
      </c>
      <c r="C201" s="397" t="s">
        <v>492</v>
      </c>
      <c r="D201" s="397">
        <v>52152204</v>
      </c>
      <c r="E201" s="397">
        <v>20399</v>
      </c>
      <c r="F201" s="398" t="s">
        <v>665</v>
      </c>
      <c r="G201" s="397">
        <v>1</v>
      </c>
      <c r="H201" s="397" t="s">
        <v>24</v>
      </c>
      <c r="I201" s="403">
        <v>270000</v>
      </c>
      <c r="J201" s="400" t="s">
        <v>19</v>
      </c>
      <c r="K201" s="397" t="s">
        <v>606</v>
      </c>
    </row>
    <row r="202" spans="2:13" x14ac:dyDescent="0.25">
      <c r="B202" s="392"/>
      <c r="C202" s="392" t="s">
        <v>492</v>
      </c>
      <c r="D202" s="392"/>
      <c r="E202" s="392">
        <v>20401</v>
      </c>
      <c r="F202" s="406" t="s">
        <v>666</v>
      </c>
      <c r="G202" s="392"/>
      <c r="H202" s="415"/>
      <c r="I202" s="394">
        <f>SUM(I203:I222)</f>
        <v>1890276</v>
      </c>
      <c r="J202" s="395" t="s">
        <v>19</v>
      </c>
      <c r="K202" s="392"/>
      <c r="L202" s="396">
        <v>4000000</v>
      </c>
    </row>
    <row r="203" spans="2:13" x14ac:dyDescent="0.25">
      <c r="B203" s="397">
        <f>+B201+1</f>
        <v>164</v>
      </c>
      <c r="C203" s="397" t="s">
        <v>492</v>
      </c>
      <c r="D203" s="397">
        <v>11202121</v>
      </c>
      <c r="E203" s="397">
        <v>20401</v>
      </c>
      <c r="F203" s="398" t="s">
        <v>667</v>
      </c>
      <c r="G203" s="397">
        <v>100</v>
      </c>
      <c r="H203" s="402" t="s">
        <v>24</v>
      </c>
      <c r="I203" s="399">
        <f>150000-106250</f>
        <v>43750</v>
      </c>
      <c r="J203" s="400" t="s">
        <v>19</v>
      </c>
      <c r="K203" s="397" t="s">
        <v>606</v>
      </c>
      <c r="M203" s="444"/>
    </row>
    <row r="204" spans="2:13" x14ac:dyDescent="0.25">
      <c r="B204" s="397">
        <f t="shared" si="6"/>
        <v>165</v>
      </c>
      <c r="C204" s="397" t="s">
        <v>492</v>
      </c>
      <c r="D204" s="436" t="s">
        <v>668</v>
      </c>
      <c r="E204" s="397">
        <v>20401</v>
      </c>
      <c r="F204" s="413" t="s">
        <v>669</v>
      </c>
      <c r="G204" s="397">
        <v>30</v>
      </c>
      <c r="H204" s="402" t="s">
        <v>24</v>
      </c>
      <c r="I204" s="399">
        <v>170000</v>
      </c>
      <c r="J204" s="400" t="s">
        <v>19</v>
      </c>
      <c r="K204" s="397" t="s">
        <v>606</v>
      </c>
    </row>
    <row r="205" spans="2:13" x14ac:dyDescent="0.25">
      <c r="B205" s="397">
        <f t="shared" si="6"/>
        <v>166</v>
      </c>
      <c r="C205" s="397" t="s">
        <v>492</v>
      </c>
      <c r="D205" s="436" t="s">
        <v>670</v>
      </c>
      <c r="E205" s="397">
        <v>20401</v>
      </c>
      <c r="F205" s="413" t="s">
        <v>671</v>
      </c>
      <c r="G205" s="397">
        <v>30</v>
      </c>
      <c r="H205" s="402" t="s">
        <v>24</v>
      </c>
      <c r="I205" s="399">
        <v>180000</v>
      </c>
      <c r="J205" s="400" t="s">
        <v>19</v>
      </c>
      <c r="K205" s="397" t="s">
        <v>606</v>
      </c>
    </row>
    <row r="206" spans="2:13" x14ac:dyDescent="0.25">
      <c r="B206" s="397">
        <f t="shared" si="6"/>
        <v>167</v>
      </c>
      <c r="C206" s="397" t="s">
        <v>492</v>
      </c>
      <c r="D206" s="436" t="s">
        <v>672</v>
      </c>
      <c r="E206" s="397">
        <v>20401</v>
      </c>
      <c r="F206" s="413" t="s">
        <v>673</v>
      </c>
      <c r="G206" s="397">
        <v>44</v>
      </c>
      <c r="H206" s="402" t="s">
        <v>24</v>
      </c>
      <c r="I206" s="399">
        <v>50000</v>
      </c>
      <c r="J206" s="400" t="s">
        <v>19</v>
      </c>
      <c r="K206" s="397" t="s">
        <v>606</v>
      </c>
    </row>
    <row r="207" spans="2:13" x14ac:dyDescent="0.25">
      <c r="B207" s="397">
        <f t="shared" ref="B207:B222" si="12">+B206+1</f>
        <v>168</v>
      </c>
      <c r="C207" s="397" t="s">
        <v>492</v>
      </c>
      <c r="D207" s="437">
        <v>21101801</v>
      </c>
      <c r="E207" s="397">
        <v>20401</v>
      </c>
      <c r="F207" s="413" t="s">
        <v>674</v>
      </c>
      <c r="G207" s="397">
        <v>5</v>
      </c>
      <c r="H207" s="397" t="s">
        <v>24</v>
      </c>
      <c r="I207" s="399">
        <v>150000</v>
      </c>
      <c r="J207" s="404" t="s">
        <v>19</v>
      </c>
      <c r="K207" s="397" t="s">
        <v>606</v>
      </c>
    </row>
    <row r="208" spans="2:13" x14ac:dyDescent="0.25">
      <c r="B208" s="397">
        <f t="shared" si="12"/>
        <v>169</v>
      </c>
      <c r="C208" s="397" t="s">
        <v>492</v>
      </c>
      <c r="D208" s="436" t="s">
        <v>675</v>
      </c>
      <c r="E208" s="397">
        <v>20401</v>
      </c>
      <c r="F208" s="413" t="s">
        <v>676</v>
      </c>
      <c r="G208" s="397">
        <v>5</v>
      </c>
      <c r="H208" s="402" t="s">
        <v>24</v>
      </c>
      <c r="I208" s="399">
        <v>125000</v>
      </c>
      <c r="J208" s="400" t="s">
        <v>19</v>
      </c>
      <c r="K208" s="397" t="s">
        <v>606</v>
      </c>
    </row>
    <row r="209" spans="2:12" x14ac:dyDescent="0.25">
      <c r="B209" s="397">
        <f t="shared" si="12"/>
        <v>170</v>
      </c>
      <c r="C209" s="397" t="s">
        <v>492</v>
      </c>
      <c r="D209" s="436" t="s">
        <v>677</v>
      </c>
      <c r="E209" s="397">
        <v>20401</v>
      </c>
      <c r="F209" s="413" t="s">
        <v>678</v>
      </c>
      <c r="G209" s="397">
        <v>10</v>
      </c>
      <c r="H209" s="402" t="s">
        <v>24</v>
      </c>
      <c r="I209" s="399">
        <v>266576</v>
      </c>
      <c r="J209" s="400" t="s">
        <v>19</v>
      </c>
      <c r="K209" s="397" t="s">
        <v>606</v>
      </c>
    </row>
    <row r="210" spans="2:12" x14ac:dyDescent="0.25">
      <c r="B210" s="397">
        <f t="shared" si="12"/>
        <v>171</v>
      </c>
      <c r="C210" s="397" t="s">
        <v>492</v>
      </c>
      <c r="D210" s="436" t="s">
        <v>679</v>
      </c>
      <c r="E210" s="397">
        <v>20401</v>
      </c>
      <c r="F210" s="413" t="s">
        <v>680</v>
      </c>
      <c r="G210" s="397">
        <v>20</v>
      </c>
      <c r="H210" s="402" t="s">
        <v>24</v>
      </c>
      <c r="I210" s="399">
        <v>45000</v>
      </c>
      <c r="J210" s="400" t="s">
        <v>19</v>
      </c>
      <c r="K210" s="397" t="s">
        <v>606</v>
      </c>
    </row>
    <row r="211" spans="2:12" x14ac:dyDescent="0.25">
      <c r="B211" s="397">
        <f t="shared" si="12"/>
        <v>172</v>
      </c>
      <c r="C211" s="397" t="s">
        <v>492</v>
      </c>
      <c r="D211" s="436" t="s">
        <v>681</v>
      </c>
      <c r="E211" s="397">
        <v>20401</v>
      </c>
      <c r="F211" s="413" t="s">
        <v>682</v>
      </c>
      <c r="G211" s="397">
        <v>8</v>
      </c>
      <c r="H211" s="402" t="s">
        <v>24</v>
      </c>
      <c r="I211" s="399">
        <f>3500*8</f>
        <v>28000</v>
      </c>
      <c r="J211" s="400" t="s">
        <v>19</v>
      </c>
      <c r="K211" s="397" t="s">
        <v>606</v>
      </c>
    </row>
    <row r="212" spans="2:12" x14ac:dyDescent="0.25">
      <c r="B212" s="397">
        <f t="shared" si="12"/>
        <v>173</v>
      </c>
      <c r="C212" s="397" t="s">
        <v>492</v>
      </c>
      <c r="D212" s="436" t="s">
        <v>683</v>
      </c>
      <c r="E212" s="397">
        <v>20401</v>
      </c>
      <c r="F212" s="413" t="s">
        <v>684</v>
      </c>
      <c r="G212" s="397">
        <v>16</v>
      </c>
      <c r="H212" s="402" t="s">
        <v>24</v>
      </c>
      <c r="I212" s="399">
        <v>102000</v>
      </c>
      <c r="J212" s="400" t="s">
        <v>19</v>
      </c>
      <c r="K212" s="397" t="s">
        <v>606</v>
      </c>
    </row>
    <row r="213" spans="2:12" x14ac:dyDescent="0.25">
      <c r="B213" s="397">
        <f t="shared" si="12"/>
        <v>174</v>
      </c>
      <c r="C213" s="397" t="s">
        <v>492</v>
      </c>
      <c r="D213" s="436" t="s">
        <v>685</v>
      </c>
      <c r="E213" s="397">
        <v>20401</v>
      </c>
      <c r="F213" s="413" t="s">
        <v>686</v>
      </c>
      <c r="G213" s="397">
        <v>16</v>
      </c>
      <c r="H213" s="402" t="s">
        <v>24</v>
      </c>
      <c r="I213" s="399">
        <v>100000</v>
      </c>
      <c r="J213" s="400" t="s">
        <v>19</v>
      </c>
      <c r="K213" s="397" t="s">
        <v>606</v>
      </c>
    </row>
    <row r="214" spans="2:12" x14ac:dyDescent="0.25">
      <c r="B214" s="397">
        <f t="shared" si="12"/>
        <v>175</v>
      </c>
      <c r="C214" s="397" t="s">
        <v>492</v>
      </c>
      <c r="D214" s="436" t="s">
        <v>687</v>
      </c>
      <c r="E214" s="397">
        <v>20401</v>
      </c>
      <c r="F214" s="413" t="s">
        <v>688</v>
      </c>
      <c r="G214" s="397">
        <v>16</v>
      </c>
      <c r="H214" s="402" t="s">
        <v>24</v>
      </c>
      <c r="I214" s="399">
        <v>84000</v>
      </c>
      <c r="J214" s="400" t="s">
        <v>19</v>
      </c>
      <c r="K214" s="397" t="s">
        <v>606</v>
      </c>
    </row>
    <row r="215" spans="2:12" x14ac:dyDescent="0.25">
      <c r="B215" s="397">
        <f t="shared" si="12"/>
        <v>176</v>
      </c>
      <c r="C215" s="397" t="s">
        <v>492</v>
      </c>
      <c r="D215" s="436" t="s">
        <v>689</v>
      </c>
      <c r="E215" s="397">
        <v>20401</v>
      </c>
      <c r="F215" s="413" t="s">
        <v>690</v>
      </c>
      <c r="G215" s="397">
        <v>9</v>
      </c>
      <c r="H215" s="402" t="s">
        <v>24</v>
      </c>
      <c r="I215" s="399">
        <v>100000</v>
      </c>
      <c r="J215" s="400" t="s">
        <v>19</v>
      </c>
      <c r="K215" s="397" t="s">
        <v>606</v>
      </c>
    </row>
    <row r="216" spans="2:12" x14ac:dyDescent="0.25">
      <c r="B216" s="397">
        <f t="shared" si="12"/>
        <v>177</v>
      </c>
      <c r="C216" s="397" t="s">
        <v>492</v>
      </c>
      <c r="D216" s="436">
        <v>27112009</v>
      </c>
      <c r="E216" s="397">
        <v>20401</v>
      </c>
      <c r="F216" s="413" t="s">
        <v>691</v>
      </c>
      <c r="G216" s="397">
        <v>1</v>
      </c>
      <c r="H216" s="402" t="s">
        <v>24</v>
      </c>
      <c r="I216" s="399">
        <v>109000</v>
      </c>
      <c r="J216" s="400" t="s">
        <v>19</v>
      </c>
      <c r="K216" s="397" t="s">
        <v>606</v>
      </c>
    </row>
    <row r="217" spans="2:12" x14ac:dyDescent="0.25">
      <c r="B217" s="397">
        <f t="shared" si="12"/>
        <v>178</v>
      </c>
      <c r="C217" s="397" t="s">
        <v>492</v>
      </c>
      <c r="D217" s="436">
        <v>27112010</v>
      </c>
      <c r="E217" s="397">
        <v>20401</v>
      </c>
      <c r="F217" s="413" t="s">
        <v>692</v>
      </c>
      <c r="G217" s="397">
        <v>9</v>
      </c>
      <c r="H217" s="402" t="s">
        <v>24</v>
      </c>
      <c r="I217" s="399">
        <f>2500000-2428550</f>
        <v>71450</v>
      </c>
      <c r="J217" s="400" t="s">
        <v>19</v>
      </c>
      <c r="K217" s="397" t="s">
        <v>606</v>
      </c>
    </row>
    <row r="218" spans="2:12" x14ac:dyDescent="0.25">
      <c r="B218" s="397">
        <f t="shared" si="12"/>
        <v>179</v>
      </c>
      <c r="C218" s="397" t="s">
        <v>492</v>
      </c>
      <c r="D218" s="436">
        <v>27112017</v>
      </c>
      <c r="E218" s="397">
        <v>20401</v>
      </c>
      <c r="F218" s="413" t="s">
        <v>693</v>
      </c>
      <c r="G218" s="397">
        <v>9</v>
      </c>
      <c r="H218" s="402" t="s">
        <v>24</v>
      </c>
      <c r="I218" s="399">
        <f>9*8500</f>
        <v>76500</v>
      </c>
      <c r="J218" s="400" t="s">
        <v>19</v>
      </c>
      <c r="K218" s="397" t="s">
        <v>606</v>
      </c>
    </row>
    <row r="219" spans="2:12" ht="18" customHeight="1" x14ac:dyDescent="0.25">
      <c r="B219" s="397">
        <f t="shared" si="12"/>
        <v>180</v>
      </c>
      <c r="C219" s="397" t="s">
        <v>492</v>
      </c>
      <c r="D219" s="436">
        <v>27112027</v>
      </c>
      <c r="E219" s="397">
        <v>20401</v>
      </c>
      <c r="F219" s="413" t="s">
        <v>694</v>
      </c>
      <c r="G219" s="397">
        <v>10</v>
      </c>
      <c r="H219" s="402" t="s">
        <v>24</v>
      </c>
      <c r="I219" s="399">
        <f>10*5100</f>
        <v>51000</v>
      </c>
      <c r="J219" s="400" t="s">
        <v>19</v>
      </c>
      <c r="K219" s="397" t="s">
        <v>606</v>
      </c>
    </row>
    <row r="220" spans="2:12" x14ac:dyDescent="0.25">
      <c r="B220" s="397">
        <f t="shared" si="12"/>
        <v>181</v>
      </c>
      <c r="C220" s="397" t="s">
        <v>492</v>
      </c>
      <c r="D220" s="436">
        <v>27112208</v>
      </c>
      <c r="E220" s="397">
        <v>20401</v>
      </c>
      <c r="F220" s="413" t="s">
        <v>695</v>
      </c>
      <c r="G220" s="397">
        <v>8</v>
      </c>
      <c r="H220" s="402" t="s">
        <v>24</v>
      </c>
      <c r="I220" s="399">
        <f>8*3500</f>
        <v>28000</v>
      </c>
      <c r="J220" s="400" t="s">
        <v>19</v>
      </c>
      <c r="K220" s="397" t="s">
        <v>606</v>
      </c>
    </row>
    <row r="221" spans="2:12" x14ac:dyDescent="0.25">
      <c r="B221" s="397">
        <f t="shared" si="12"/>
        <v>182</v>
      </c>
      <c r="C221" s="397" t="s">
        <v>492</v>
      </c>
      <c r="D221" s="436">
        <v>41121803</v>
      </c>
      <c r="E221" s="397">
        <v>20401</v>
      </c>
      <c r="F221" s="413" t="s">
        <v>696</v>
      </c>
      <c r="G221" s="397">
        <v>10</v>
      </c>
      <c r="H221" s="402" t="s">
        <v>24</v>
      </c>
      <c r="I221" s="399">
        <v>55000</v>
      </c>
      <c r="J221" s="400" t="s">
        <v>19</v>
      </c>
      <c r="K221" s="397" t="s">
        <v>606</v>
      </c>
    </row>
    <row r="222" spans="2:12" x14ac:dyDescent="0.25">
      <c r="B222" s="397">
        <f t="shared" si="12"/>
        <v>183</v>
      </c>
      <c r="C222" s="397" t="s">
        <v>492</v>
      </c>
      <c r="D222" s="436">
        <v>47121804</v>
      </c>
      <c r="E222" s="397">
        <v>20401</v>
      </c>
      <c r="F222" s="413" t="s">
        <v>697</v>
      </c>
      <c r="G222" s="397">
        <v>9</v>
      </c>
      <c r="H222" s="402" t="s">
        <v>24</v>
      </c>
      <c r="I222" s="399">
        <v>55000</v>
      </c>
      <c r="J222" s="400" t="s">
        <v>19</v>
      </c>
      <c r="K222" s="397" t="s">
        <v>606</v>
      </c>
    </row>
    <row r="223" spans="2:12" x14ac:dyDescent="0.25">
      <c r="B223" s="392"/>
      <c r="C223" s="392" t="s">
        <v>492</v>
      </c>
      <c r="D223" s="392"/>
      <c r="E223" s="392">
        <v>20402</v>
      </c>
      <c r="F223" s="406" t="s">
        <v>56</v>
      </c>
      <c r="G223" s="392"/>
      <c r="H223" s="415"/>
      <c r="I223" s="394">
        <f>SUM(I224:I225)</f>
        <v>2500000</v>
      </c>
      <c r="J223" s="395" t="s">
        <v>19</v>
      </c>
      <c r="K223" s="392"/>
      <c r="L223" s="396">
        <v>4000000</v>
      </c>
    </row>
    <row r="224" spans="2:12" x14ac:dyDescent="0.25">
      <c r="B224" s="397">
        <f>+B222+1</f>
        <v>184</v>
      </c>
      <c r="C224" s="397" t="s">
        <v>492</v>
      </c>
      <c r="D224" s="397">
        <v>11202121</v>
      </c>
      <c r="E224" s="397">
        <v>20402</v>
      </c>
      <c r="F224" s="398" t="s">
        <v>698</v>
      </c>
      <c r="G224" s="397">
        <v>100</v>
      </c>
      <c r="H224" s="402" t="s">
        <v>24</v>
      </c>
      <c r="I224" s="399">
        <v>2500000</v>
      </c>
      <c r="J224" s="400" t="s">
        <v>19</v>
      </c>
      <c r="K224" s="397" t="s">
        <v>606</v>
      </c>
    </row>
    <row r="225" spans="2:12" x14ac:dyDescent="0.25">
      <c r="B225" s="397">
        <f>+B224+1</f>
        <v>185</v>
      </c>
      <c r="C225" s="397"/>
      <c r="D225" s="397"/>
      <c r="E225" s="397"/>
      <c r="F225" s="398"/>
      <c r="G225" s="397"/>
      <c r="H225" s="402"/>
      <c r="I225" s="399"/>
      <c r="J225" s="400"/>
      <c r="K225" s="397" t="s">
        <v>606</v>
      </c>
    </row>
    <row r="226" spans="2:12" ht="30" x14ac:dyDescent="0.25">
      <c r="B226" s="392"/>
      <c r="C226" s="392" t="s">
        <v>492</v>
      </c>
      <c r="D226" s="392"/>
      <c r="E226" s="392">
        <v>29901</v>
      </c>
      <c r="F226" s="406" t="s">
        <v>699</v>
      </c>
      <c r="G226" s="405"/>
      <c r="H226" s="407"/>
      <c r="I226" s="394">
        <f>SUM(I227:I227)</f>
        <v>500000</v>
      </c>
      <c r="J226" s="438" t="s">
        <v>19</v>
      </c>
      <c r="K226" s="405"/>
      <c r="L226" s="396">
        <v>100000</v>
      </c>
    </row>
    <row r="227" spans="2:12" x14ac:dyDescent="0.25">
      <c r="B227" s="397">
        <f>+B225+1</f>
        <v>186</v>
      </c>
      <c r="C227" s="397" t="s">
        <v>492</v>
      </c>
      <c r="D227" s="439">
        <v>24121508</v>
      </c>
      <c r="E227" s="439">
        <v>29901</v>
      </c>
      <c r="F227" s="440"/>
      <c r="G227" s="439">
        <v>15</v>
      </c>
      <c r="H227" s="441" t="s">
        <v>700</v>
      </c>
      <c r="I227" s="399">
        <v>500000</v>
      </c>
      <c r="J227" s="442" t="s">
        <v>19</v>
      </c>
      <c r="K227" s="397" t="s">
        <v>606</v>
      </c>
    </row>
    <row r="228" spans="2:12" ht="30" x14ac:dyDescent="0.25">
      <c r="B228" s="392"/>
      <c r="C228" s="392" t="s">
        <v>492</v>
      </c>
      <c r="D228" s="392"/>
      <c r="E228" s="392">
        <v>29903</v>
      </c>
      <c r="F228" s="406" t="s">
        <v>82</v>
      </c>
      <c r="G228" s="405"/>
      <c r="H228" s="407"/>
      <c r="I228" s="394">
        <f>SUM(I229:I229)</f>
        <v>145488</v>
      </c>
      <c r="J228" s="438" t="s">
        <v>19</v>
      </c>
      <c r="K228" s="405"/>
      <c r="L228" s="396">
        <v>100000</v>
      </c>
    </row>
    <row r="229" spans="2:12" ht="15.75" thickBot="1" x14ac:dyDescent="0.3">
      <c r="B229" s="397">
        <f>+B227+1</f>
        <v>187</v>
      </c>
      <c r="C229" s="397" t="s">
        <v>492</v>
      </c>
      <c r="D229" s="439">
        <v>24121508</v>
      </c>
      <c r="E229" s="439">
        <v>29903</v>
      </c>
      <c r="F229" s="440" t="s">
        <v>701</v>
      </c>
      <c r="G229" s="439">
        <v>15</v>
      </c>
      <c r="H229" s="441" t="s">
        <v>700</v>
      </c>
      <c r="I229" s="399">
        <v>145488</v>
      </c>
      <c r="J229" s="442" t="s">
        <v>19</v>
      </c>
      <c r="K229" s="397" t="s">
        <v>606</v>
      </c>
    </row>
    <row r="230" spans="2:12" ht="30" x14ac:dyDescent="0.25">
      <c r="B230" s="391"/>
      <c r="C230" s="392" t="s">
        <v>492</v>
      </c>
      <c r="D230" s="392"/>
      <c r="E230" s="392">
        <v>29907</v>
      </c>
      <c r="F230" s="406" t="s">
        <v>702</v>
      </c>
      <c r="G230" s="405"/>
      <c r="H230" s="405"/>
      <c r="I230" s="394">
        <f>SUM(I231:I231)</f>
        <v>311760</v>
      </c>
      <c r="J230" s="395" t="s">
        <v>19</v>
      </c>
      <c r="K230" s="405"/>
      <c r="L230" s="396">
        <v>50000</v>
      </c>
    </row>
    <row r="231" spans="2:12" ht="15.75" thickBot="1" x14ac:dyDescent="0.3">
      <c r="B231" s="397">
        <f>+B229+1</f>
        <v>188</v>
      </c>
      <c r="C231" s="397" t="s">
        <v>492</v>
      </c>
      <c r="D231" s="397">
        <v>52151702</v>
      </c>
      <c r="E231" s="397">
        <v>29907</v>
      </c>
      <c r="F231" s="398" t="s">
        <v>703</v>
      </c>
      <c r="G231" s="397">
        <v>20</v>
      </c>
      <c r="H231" s="402" t="s">
        <v>24</v>
      </c>
      <c r="I231" s="399">
        <v>311760</v>
      </c>
      <c r="J231" s="400" t="s">
        <v>19</v>
      </c>
      <c r="K231" s="397" t="s">
        <v>606</v>
      </c>
    </row>
    <row r="232" spans="2:12" ht="30" x14ac:dyDescent="0.25">
      <c r="B232" s="391"/>
      <c r="C232" s="392" t="s">
        <v>492</v>
      </c>
      <c r="D232" s="392"/>
      <c r="E232" s="392">
        <v>29999</v>
      </c>
      <c r="F232" s="406" t="s">
        <v>704</v>
      </c>
      <c r="G232" s="405"/>
      <c r="H232" s="405"/>
      <c r="I232" s="394">
        <f>SUM(I233:I238)</f>
        <v>1402920</v>
      </c>
      <c r="J232" s="395" t="s">
        <v>19</v>
      </c>
      <c r="K232" s="405"/>
      <c r="L232" s="396">
        <v>50000</v>
      </c>
    </row>
    <row r="233" spans="2:12" x14ac:dyDescent="0.25">
      <c r="B233" s="397">
        <f>+B231+1</f>
        <v>189</v>
      </c>
      <c r="C233" s="397" t="s">
        <v>492</v>
      </c>
      <c r="D233" s="418">
        <v>10139901</v>
      </c>
      <c r="E233" s="397">
        <v>29999</v>
      </c>
      <c r="F233" s="413" t="s">
        <v>705</v>
      </c>
      <c r="G233" s="397">
        <v>96</v>
      </c>
      <c r="H233" s="402" t="s">
        <v>24</v>
      </c>
      <c r="I233" s="399">
        <v>85000</v>
      </c>
      <c r="J233" s="400" t="s">
        <v>19</v>
      </c>
      <c r="K233" s="397" t="s">
        <v>606</v>
      </c>
    </row>
    <row r="234" spans="2:12" x14ac:dyDescent="0.25">
      <c r="B234" s="402">
        <f>+B233+1</f>
        <v>190</v>
      </c>
      <c r="C234" s="397" t="s">
        <v>492</v>
      </c>
      <c r="D234" s="418">
        <v>24112109</v>
      </c>
      <c r="E234" s="397">
        <v>29999</v>
      </c>
      <c r="F234" s="413" t="s">
        <v>706</v>
      </c>
      <c r="G234" s="397">
        <v>17</v>
      </c>
      <c r="H234" s="402" t="s">
        <v>24</v>
      </c>
      <c r="I234" s="399">
        <v>850000</v>
      </c>
      <c r="J234" s="400" t="s">
        <v>19</v>
      </c>
      <c r="K234" s="397" t="s">
        <v>606</v>
      </c>
    </row>
    <row r="235" spans="2:12" x14ac:dyDescent="0.25">
      <c r="B235" s="402">
        <f t="shared" ref="B235:B238" si="13">+B234+1</f>
        <v>191</v>
      </c>
      <c r="C235" s="397" t="s">
        <v>492</v>
      </c>
      <c r="D235" s="418">
        <v>24112404</v>
      </c>
      <c r="E235" s="397">
        <v>29999</v>
      </c>
      <c r="F235" s="413" t="s">
        <v>707</v>
      </c>
      <c r="G235" s="397">
        <v>62</v>
      </c>
      <c r="H235" s="402" t="s">
        <v>24</v>
      </c>
      <c r="I235" s="399">
        <v>180000</v>
      </c>
      <c r="J235" s="400" t="s">
        <v>19</v>
      </c>
      <c r="K235" s="397" t="s">
        <v>606</v>
      </c>
    </row>
    <row r="236" spans="2:12" x14ac:dyDescent="0.25">
      <c r="B236" s="402">
        <f t="shared" si="13"/>
        <v>192</v>
      </c>
      <c r="C236" s="397" t="s">
        <v>492</v>
      </c>
      <c r="D236" s="418">
        <v>24121508</v>
      </c>
      <c r="E236" s="397">
        <v>29999</v>
      </c>
      <c r="F236" s="413" t="s">
        <v>708</v>
      </c>
      <c r="G236" s="397">
        <v>1000</v>
      </c>
      <c r="H236" s="402" t="s">
        <v>24</v>
      </c>
      <c r="I236" s="399">
        <v>75000</v>
      </c>
      <c r="J236" s="400" t="s">
        <v>19</v>
      </c>
      <c r="K236" s="397" t="s">
        <v>606</v>
      </c>
    </row>
    <row r="237" spans="2:12" x14ac:dyDescent="0.25">
      <c r="B237" s="402">
        <f t="shared" si="13"/>
        <v>193</v>
      </c>
      <c r="C237" s="397" t="s">
        <v>492</v>
      </c>
      <c r="D237" s="418">
        <v>24141501</v>
      </c>
      <c r="E237" s="397">
        <v>29999</v>
      </c>
      <c r="F237" s="413" t="s">
        <v>709</v>
      </c>
      <c r="G237" s="397">
        <v>10</v>
      </c>
      <c r="H237" s="402" t="s">
        <v>415</v>
      </c>
      <c r="I237" s="399">
        <v>75000</v>
      </c>
      <c r="J237" s="400" t="s">
        <v>19</v>
      </c>
      <c r="K237" s="397" t="s">
        <v>606</v>
      </c>
    </row>
    <row r="238" spans="2:12" ht="15.75" thickBot="1" x14ac:dyDescent="0.3">
      <c r="B238" s="402">
        <f t="shared" si="13"/>
        <v>194</v>
      </c>
      <c r="C238" s="397" t="s">
        <v>492</v>
      </c>
      <c r="D238" s="418">
        <v>49121505</v>
      </c>
      <c r="E238" s="397">
        <v>29999</v>
      </c>
      <c r="F238" s="413" t="s">
        <v>710</v>
      </c>
      <c r="G238" s="397">
        <v>5</v>
      </c>
      <c r="H238" s="402" t="s">
        <v>24</v>
      </c>
      <c r="I238" s="399">
        <f>1402920-1365000+100000</f>
        <v>137920</v>
      </c>
      <c r="J238" s="400" t="s">
        <v>19</v>
      </c>
      <c r="K238" s="397" t="s">
        <v>606</v>
      </c>
    </row>
    <row r="239" spans="2:12" ht="30" x14ac:dyDescent="0.25">
      <c r="B239" s="391"/>
      <c r="C239" s="392" t="s">
        <v>492</v>
      </c>
      <c r="D239" s="392"/>
      <c r="E239" s="392">
        <v>50101</v>
      </c>
      <c r="F239" s="443" t="s">
        <v>711</v>
      </c>
      <c r="G239" s="392"/>
      <c r="H239" s="392"/>
      <c r="I239" s="394">
        <f>SUM(I240:I247)</f>
        <v>10000000</v>
      </c>
      <c r="J239" s="395" t="s">
        <v>304</v>
      </c>
      <c r="K239" s="392"/>
      <c r="L239" s="396">
        <v>7000000</v>
      </c>
    </row>
    <row r="240" spans="2:12" x14ac:dyDescent="0.25">
      <c r="B240" s="397">
        <f>+B238+1</f>
        <v>195</v>
      </c>
      <c r="C240" s="397" t="s">
        <v>492</v>
      </c>
      <c r="D240" s="437">
        <v>20142904</v>
      </c>
      <c r="E240" s="397">
        <v>50101</v>
      </c>
      <c r="F240" s="413" t="s">
        <v>712</v>
      </c>
      <c r="G240" s="397">
        <v>2</v>
      </c>
      <c r="H240" s="397" t="s">
        <v>24</v>
      </c>
      <c r="I240" s="399">
        <v>4000000</v>
      </c>
      <c r="J240" s="404" t="s">
        <v>304</v>
      </c>
      <c r="K240" s="397" t="s">
        <v>606</v>
      </c>
    </row>
    <row r="241" spans="2:13" ht="30" x14ac:dyDescent="0.25">
      <c r="B241" s="402">
        <f>+B240+1</f>
        <v>196</v>
      </c>
      <c r="C241" s="397" t="s">
        <v>492</v>
      </c>
      <c r="D241" s="437">
        <v>24111810</v>
      </c>
      <c r="E241" s="397">
        <v>50101</v>
      </c>
      <c r="F241" s="413" t="s">
        <v>713</v>
      </c>
      <c r="G241" s="397">
        <v>6</v>
      </c>
      <c r="H241" s="397" t="s">
        <v>24</v>
      </c>
      <c r="I241" s="399">
        <v>1000000</v>
      </c>
      <c r="J241" s="404" t="s">
        <v>304</v>
      </c>
      <c r="K241" s="397" t="s">
        <v>606</v>
      </c>
    </row>
    <row r="242" spans="2:13" x14ac:dyDescent="0.25">
      <c r="B242" s="402">
        <f t="shared" ref="B242:B247" si="14">+B241+1</f>
        <v>197</v>
      </c>
      <c r="C242" s="397" t="s">
        <v>492</v>
      </c>
      <c r="D242" s="437">
        <v>24131601</v>
      </c>
      <c r="E242" s="397">
        <v>50101</v>
      </c>
      <c r="F242" s="413" t="s">
        <v>714</v>
      </c>
      <c r="G242" s="397">
        <v>1</v>
      </c>
      <c r="H242" s="397" t="s">
        <v>24</v>
      </c>
      <c r="I242" s="399">
        <v>195000</v>
      </c>
      <c r="J242" s="404" t="s">
        <v>304</v>
      </c>
      <c r="K242" s="397" t="s">
        <v>606</v>
      </c>
    </row>
    <row r="243" spans="2:13" x14ac:dyDescent="0.25">
      <c r="B243" s="402">
        <f t="shared" si="14"/>
        <v>198</v>
      </c>
      <c r="C243" s="397" t="s">
        <v>492</v>
      </c>
      <c r="D243" s="437">
        <v>41111506</v>
      </c>
      <c r="E243" s="397">
        <v>50101</v>
      </c>
      <c r="F243" s="413" t="s">
        <v>715</v>
      </c>
      <c r="G243" s="397">
        <v>1</v>
      </c>
      <c r="H243" s="397" t="s">
        <v>24</v>
      </c>
      <c r="I243" s="399">
        <v>800000</v>
      </c>
      <c r="J243" s="404" t="s">
        <v>304</v>
      </c>
      <c r="K243" s="397" t="s">
        <v>606</v>
      </c>
    </row>
    <row r="244" spans="2:13" x14ac:dyDescent="0.25">
      <c r="B244" s="402">
        <f t="shared" si="14"/>
        <v>199</v>
      </c>
      <c r="C244" s="397" t="s">
        <v>492</v>
      </c>
      <c r="D244" s="437">
        <v>32111701</v>
      </c>
      <c r="E244" s="397">
        <v>50101</v>
      </c>
      <c r="F244" s="413" t="s">
        <v>716</v>
      </c>
      <c r="G244" s="397">
        <v>1</v>
      </c>
      <c r="H244" s="397" t="s">
        <v>24</v>
      </c>
      <c r="I244" s="399">
        <f>3000000-225000</f>
        <v>2775000</v>
      </c>
      <c r="J244" s="404" t="s">
        <v>304</v>
      </c>
      <c r="K244" s="397" t="s">
        <v>606</v>
      </c>
    </row>
    <row r="245" spans="2:13" x14ac:dyDescent="0.25">
      <c r="B245" s="402">
        <f t="shared" si="14"/>
        <v>200</v>
      </c>
      <c r="C245" s="397" t="s">
        <v>492</v>
      </c>
      <c r="D245" s="437">
        <v>27112037</v>
      </c>
      <c r="E245" s="397">
        <v>50101</v>
      </c>
      <c r="F245" s="413" t="s">
        <v>717</v>
      </c>
      <c r="G245" s="397">
        <v>2</v>
      </c>
      <c r="H245" s="397" t="s">
        <v>24</v>
      </c>
      <c r="I245" s="399">
        <v>450000</v>
      </c>
      <c r="J245" s="404" t="s">
        <v>304</v>
      </c>
      <c r="K245" s="397" t="s">
        <v>606</v>
      </c>
    </row>
    <row r="246" spans="2:13" x14ac:dyDescent="0.25">
      <c r="B246" s="402">
        <f t="shared" si="14"/>
        <v>201</v>
      </c>
      <c r="C246" s="397" t="s">
        <v>492</v>
      </c>
      <c r="D246" s="437">
        <v>40151510</v>
      </c>
      <c r="E246" s="397">
        <v>50101</v>
      </c>
      <c r="F246" s="413" t="s">
        <v>718</v>
      </c>
      <c r="G246" s="397">
        <v>2</v>
      </c>
      <c r="H246" s="397" t="s">
        <v>24</v>
      </c>
      <c r="I246" s="399">
        <v>585000</v>
      </c>
      <c r="J246" s="404" t="s">
        <v>304</v>
      </c>
      <c r="K246" s="397" t="s">
        <v>606</v>
      </c>
    </row>
    <row r="247" spans="2:13" ht="15.75" thickBot="1" x14ac:dyDescent="0.3">
      <c r="B247" s="402">
        <f t="shared" si="14"/>
        <v>202</v>
      </c>
      <c r="C247" s="397" t="s">
        <v>492</v>
      </c>
      <c r="D247" s="437">
        <v>46191612</v>
      </c>
      <c r="E247" s="397">
        <v>50101</v>
      </c>
      <c r="F247" s="413" t="s">
        <v>719</v>
      </c>
      <c r="G247" s="397">
        <v>1</v>
      </c>
      <c r="H247" s="397" t="s">
        <v>24</v>
      </c>
      <c r="I247" s="399">
        <v>195000</v>
      </c>
      <c r="J247" s="404" t="s">
        <v>304</v>
      </c>
      <c r="K247" s="397" t="s">
        <v>606</v>
      </c>
    </row>
    <row r="248" spans="2:13" x14ac:dyDescent="0.25">
      <c r="B248" s="391"/>
      <c r="C248" s="392" t="s">
        <v>492</v>
      </c>
      <c r="D248" s="392"/>
      <c r="E248" s="392">
        <v>50199</v>
      </c>
      <c r="F248" s="443" t="s">
        <v>470</v>
      </c>
      <c r="G248" s="392"/>
      <c r="H248" s="392"/>
      <c r="I248" s="394">
        <f>SUM(I249:I257)</f>
        <v>10000000</v>
      </c>
      <c r="J248" s="392">
        <v>280</v>
      </c>
      <c r="K248" s="392"/>
      <c r="L248" s="396">
        <v>10000000</v>
      </c>
    </row>
    <row r="249" spans="2:13" x14ac:dyDescent="0.25">
      <c r="B249" s="397">
        <f>+B247+1</f>
        <v>203</v>
      </c>
      <c r="C249" s="397" t="s">
        <v>492</v>
      </c>
      <c r="D249" s="397">
        <v>21102401</v>
      </c>
      <c r="E249" s="397">
        <v>50199</v>
      </c>
      <c r="F249" s="398" t="s">
        <v>720</v>
      </c>
      <c r="G249" s="397">
        <v>3</v>
      </c>
      <c r="H249" s="397" t="s">
        <v>24</v>
      </c>
      <c r="I249" s="403">
        <v>2118750</v>
      </c>
      <c r="J249" s="400" t="s">
        <v>304</v>
      </c>
      <c r="K249" s="397" t="s">
        <v>606</v>
      </c>
    </row>
    <row r="250" spans="2:13" x14ac:dyDescent="0.25">
      <c r="B250" s="397">
        <f t="shared" ref="B250:B263" si="15">+B249+1</f>
        <v>204</v>
      </c>
      <c r="C250" s="397" t="s">
        <v>492</v>
      </c>
      <c r="D250" s="397">
        <v>24131503</v>
      </c>
      <c r="E250" s="397">
        <v>50199</v>
      </c>
      <c r="F250" s="398" t="s">
        <v>721</v>
      </c>
      <c r="G250" s="397">
        <v>1</v>
      </c>
      <c r="H250" s="397" t="s">
        <v>24</v>
      </c>
      <c r="I250" s="403">
        <v>1465000</v>
      </c>
      <c r="J250" s="400" t="s">
        <v>304</v>
      </c>
      <c r="K250" s="397" t="s">
        <v>606</v>
      </c>
    </row>
    <row r="251" spans="2:13" x14ac:dyDescent="0.25">
      <c r="B251" s="397">
        <f t="shared" si="15"/>
        <v>205</v>
      </c>
      <c r="C251" s="397" t="s">
        <v>492</v>
      </c>
      <c r="D251" s="397">
        <v>48101501</v>
      </c>
      <c r="E251" s="397">
        <v>50199</v>
      </c>
      <c r="F251" s="398" t="s">
        <v>722</v>
      </c>
      <c r="G251" s="397">
        <v>1</v>
      </c>
      <c r="H251" s="397" t="s">
        <v>24</v>
      </c>
      <c r="I251" s="403">
        <v>1101750</v>
      </c>
      <c r="J251" s="400" t="s">
        <v>304</v>
      </c>
      <c r="K251" s="397" t="s">
        <v>606</v>
      </c>
    </row>
    <row r="252" spans="2:13" x14ac:dyDescent="0.25">
      <c r="B252" s="397">
        <f t="shared" si="15"/>
        <v>206</v>
      </c>
      <c r="C252" s="397" t="s">
        <v>492</v>
      </c>
      <c r="D252" s="397">
        <v>48101505</v>
      </c>
      <c r="E252" s="397">
        <v>50199</v>
      </c>
      <c r="F252" s="398" t="s">
        <v>723</v>
      </c>
      <c r="G252" s="397">
        <v>1</v>
      </c>
      <c r="H252" s="397" t="s">
        <v>24</v>
      </c>
      <c r="I252" s="403">
        <v>85000</v>
      </c>
      <c r="J252" s="400" t="s">
        <v>304</v>
      </c>
      <c r="K252" s="397" t="s">
        <v>606</v>
      </c>
    </row>
    <row r="253" spans="2:13" x14ac:dyDescent="0.25">
      <c r="B253" s="397">
        <f t="shared" si="15"/>
        <v>207</v>
      </c>
      <c r="C253" s="397" t="s">
        <v>492</v>
      </c>
      <c r="D253" s="397">
        <v>48101521</v>
      </c>
      <c r="E253" s="397">
        <v>50199</v>
      </c>
      <c r="F253" s="398" t="s">
        <v>724</v>
      </c>
      <c r="G253" s="397">
        <v>1</v>
      </c>
      <c r="H253" s="397" t="s">
        <v>24</v>
      </c>
      <c r="I253" s="403">
        <v>135000</v>
      </c>
      <c r="J253" s="400" t="s">
        <v>304</v>
      </c>
      <c r="K253" s="397" t="s">
        <v>606</v>
      </c>
      <c r="M253" s="444"/>
    </row>
    <row r="254" spans="2:13" x14ac:dyDescent="0.25">
      <c r="B254" s="397">
        <f t="shared" si="15"/>
        <v>208</v>
      </c>
      <c r="C254" s="397" t="s">
        <v>492</v>
      </c>
      <c r="D254" s="397">
        <v>48101607</v>
      </c>
      <c r="E254" s="397">
        <v>50199</v>
      </c>
      <c r="F254" s="398" t="s">
        <v>725</v>
      </c>
      <c r="G254" s="397">
        <v>1</v>
      </c>
      <c r="H254" s="397" t="s">
        <v>24</v>
      </c>
      <c r="I254" s="403">
        <v>1349500</v>
      </c>
      <c r="J254" s="400" t="s">
        <v>304</v>
      </c>
      <c r="K254" s="397" t="s">
        <v>606</v>
      </c>
    </row>
    <row r="255" spans="2:13" x14ac:dyDescent="0.25">
      <c r="B255" s="397">
        <f t="shared" si="15"/>
        <v>209</v>
      </c>
      <c r="C255" s="397" t="s">
        <v>492</v>
      </c>
      <c r="D255" s="397">
        <v>48101612</v>
      </c>
      <c r="E255" s="397">
        <v>50199</v>
      </c>
      <c r="F255" s="398" t="s">
        <v>726</v>
      </c>
      <c r="G255" s="397">
        <v>1</v>
      </c>
      <c r="H255" s="397" t="s">
        <v>24</v>
      </c>
      <c r="I255" s="403">
        <v>95000</v>
      </c>
      <c r="J255" s="400" t="s">
        <v>304</v>
      </c>
      <c r="K255" s="397" t="s">
        <v>606</v>
      </c>
    </row>
    <row r="256" spans="2:13" x14ac:dyDescent="0.25">
      <c r="B256" s="397">
        <f t="shared" si="15"/>
        <v>210</v>
      </c>
      <c r="C256" s="397" t="s">
        <v>492</v>
      </c>
      <c r="D256" s="397">
        <v>52141553</v>
      </c>
      <c r="E256" s="397">
        <v>50199</v>
      </c>
      <c r="F256" s="398" t="s">
        <v>727</v>
      </c>
      <c r="G256" s="397">
        <v>1</v>
      </c>
      <c r="H256" s="397" t="s">
        <v>24</v>
      </c>
      <c r="I256" s="403">
        <v>150000</v>
      </c>
      <c r="J256" s="400" t="s">
        <v>304</v>
      </c>
      <c r="K256" s="397" t="s">
        <v>606</v>
      </c>
    </row>
    <row r="257" spans="2:13" ht="15.75" thickBot="1" x14ac:dyDescent="0.3">
      <c r="B257" s="397">
        <f t="shared" si="15"/>
        <v>211</v>
      </c>
      <c r="C257" s="397" t="s">
        <v>492</v>
      </c>
      <c r="D257" s="397">
        <v>21101503</v>
      </c>
      <c r="E257" s="397">
        <v>50199</v>
      </c>
      <c r="F257" s="398" t="s">
        <v>728</v>
      </c>
      <c r="G257" s="397">
        <v>2</v>
      </c>
      <c r="H257" s="397" t="s">
        <v>24</v>
      </c>
      <c r="I257" s="403">
        <v>3500000</v>
      </c>
      <c r="J257" s="400" t="s">
        <v>304</v>
      </c>
      <c r="K257" s="397" t="s">
        <v>606</v>
      </c>
    </row>
    <row r="258" spans="2:13" ht="30" x14ac:dyDescent="0.25">
      <c r="B258" s="391"/>
      <c r="C258" s="392" t="s">
        <v>492</v>
      </c>
      <c r="D258" s="392"/>
      <c r="E258" s="392">
        <v>50299</v>
      </c>
      <c r="F258" s="443" t="s">
        <v>729</v>
      </c>
      <c r="G258" s="392"/>
      <c r="H258" s="392"/>
      <c r="I258" s="394">
        <f>SUM(I259:I260)</f>
        <v>20000000</v>
      </c>
      <c r="J258" s="392">
        <v>280</v>
      </c>
      <c r="K258" s="392"/>
      <c r="L258" s="396">
        <v>10000000</v>
      </c>
    </row>
    <row r="259" spans="2:13" ht="30" x14ac:dyDescent="0.25">
      <c r="B259" s="397">
        <f>+B257+1</f>
        <v>212</v>
      </c>
      <c r="C259" s="397" t="s">
        <v>492</v>
      </c>
      <c r="D259" s="397">
        <v>72121201</v>
      </c>
      <c r="E259" s="397">
        <v>50299</v>
      </c>
      <c r="F259" s="398" t="s">
        <v>730</v>
      </c>
      <c r="G259" s="397">
        <v>3</v>
      </c>
      <c r="H259" s="397" t="s">
        <v>24</v>
      </c>
      <c r="I259" s="403">
        <v>7500000</v>
      </c>
      <c r="J259" s="400" t="s">
        <v>304</v>
      </c>
      <c r="K259" s="397" t="s">
        <v>606</v>
      </c>
    </row>
    <row r="260" spans="2:13" ht="30.75" thickBot="1" x14ac:dyDescent="0.3">
      <c r="B260" s="402">
        <f>+B259+1</f>
        <v>213</v>
      </c>
      <c r="C260" s="397" t="s">
        <v>492</v>
      </c>
      <c r="D260" s="397">
        <v>72121202</v>
      </c>
      <c r="E260" s="397">
        <v>50299</v>
      </c>
      <c r="F260" s="398" t="s">
        <v>731</v>
      </c>
      <c r="G260" s="397">
        <v>2</v>
      </c>
      <c r="H260" s="397" t="s">
        <v>24</v>
      </c>
      <c r="I260" s="403">
        <v>12500000</v>
      </c>
      <c r="J260" s="400" t="s">
        <v>304</v>
      </c>
      <c r="K260" s="397" t="s">
        <v>606</v>
      </c>
    </row>
    <row r="261" spans="2:13" x14ac:dyDescent="0.25">
      <c r="B261" s="391"/>
      <c r="C261" s="392" t="s">
        <v>492</v>
      </c>
      <c r="D261" s="392"/>
      <c r="E261" s="392">
        <v>59901</v>
      </c>
      <c r="F261" s="443" t="s">
        <v>732</v>
      </c>
      <c r="G261" s="392"/>
      <c r="H261" s="392"/>
      <c r="I261" s="394">
        <f>SUM(I262:I263)</f>
        <v>8500000</v>
      </c>
      <c r="J261" s="392">
        <v>280</v>
      </c>
      <c r="K261" s="392"/>
      <c r="L261" s="396">
        <v>91516</v>
      </c>
    </row>
    <row r="262" spans="2:13" x14ac:dyDescent="0.25">
      <c r="B262" s="397">
        <f>+B260+1</f>
        <v>214</v>
      </c>
      <c r="C262" s="397" t="s">
        <v>492</v>
      </c>
      <c r="D262" s="397">
        <v>10101508</v>
      </c>
      <c r="E262" s="397">
        <v>59901</v>
      </c>
      <c r="F262" s="398" t="s">
        <v>733</v>
      </c>
      <c r="G262" s="397">
        <v>17</v>
      </c>
      <c r="H262" s="397" t="s">
        <v>24</v>
      </c>
      <c r="I262" s="403">
        <v>2500000</v>
      </c>
      <c r="J262" s="400" t="s">
        <v>304</v>
      </c>
      <c r="K262" s="397" t="s">
        <v>498</v>
      </c>
    </row>
    <row r="263" spans="2:13" ht="15.75" thickBot="1" x14ac:dyDescent="0.3">
      <c r="B263" s="397">
        <f t="shared" si="15"/>
        <v>215</v>
      </c>
      <c r="C263" s="397" t="s">
        <v>492</v>
      </c>
      <c r="D263" s="397">
        <v>10101516</v>
      </c>
      <c r="E263" s="397">
        <v>59901</v>
      </c>
      <c r="F263" s="398" t="s">
        <v>734</v>
      </c>
      <c r="G263" s="397">
        <v>15</v>
      </c>
      <c r="H263" s="397" t="s">
        <v>24</v>
      </c>
      <c r="I263" s="403">
        <v>6000000</v>
      </c>
      <c r="J263" s="400" t="s">
        <v>304</v>
      </c>
      <c r="K263" s="397" t="s">
        <v>498</v>
      </c>
    </row>
    <row r="264" spans="2:13" x14ac:dyDescent="0.25">
      <c r="B264" s="391"/>
      <c r="C264" s="392" t="s">
        <v>492</v>
      </c>
      <c r="D264" s="392"/>
      <c r="E264" s="392">
        <v>59903</v>
      </c>
      <c r="F264" s="443" t="s">
        <v>356</v>
      </c>
      <c r="G264" s="392"/>
      <c r="H264" s="392"/>
      <c r="I264" s="394">
        <f>SUM(I265:I265)</f>
        <v>120000</v>
      </c>
      <c r="J264" s="392">
        <v>280</v>
      </c>
      <c r="K264" s="392"/>
      <c r="L264" s="396">
        <v>91516</v>
      </c>
    </row>
    <row r="265" spans="2:13" x14ac:dyDescent="0.25">
      <c r="B265" s="397">
        <f>+B263+1</f>
        <v>216</v>
      </c>
      <c r="C265" s="397" t="s">
        <v>492</v>
      </c>
      <c r="D265" s="397">
        <v>43231512</v>
      </c>
      <c r="E265" s="397">
        <v>59903</v>
      </c>
      <c r="F265" s="398" t="s">
        <v>735</v>
      </c>
      <c r="G265" s="397">
        <v>1</v>
      </c>
      <c r="H265" s="397" t="s">
        <v>24</v>
      </c>
      <c r="I265" s="403">
        <v>120000</v>
      </c>
      <c r="J265" s="400" t="s">
        <v>304</v>
      </c>
      <c r="K265" s="397" t="s">
        <v>498</v>
      </c>
    </row>
    <row r="266" spans="2:13" s="424" customFormat="1" x14ac:dyDescent="0.25">
      <c r="B266" s="445"/>
      <c r="C266" s="446"/>
      <c r="D266" s="446"/>
      <c r="E266" s="446"/>
      <c r="F266" s="447"/>
      <c r="G266" s="446"/>
      <c r="H266" s="446"/>
      <c r="I266" s="448"/>
      <c r="J266" s="446"/>
      <c r="K266" s="446"/>
      <c r="M266" s="370"/>
    </row>
    <row r="267" spans="2:13" x14ac:dyDescent="0.25">
      <c r="F267" s="390"/>
    </row>
    <row r="268" spans="2:13" x14ac:dyDescent="0.25">
      <c r="F268" s="390"/>
      <c r="I268" s="449">
        <f>+I264+I258+I248+I239+I232+I230+I228+I226+I223+I202+I195+I177+I172+I168+I161+I146+I144+I141++I94+I91+I67+I61+I59+I54+I52+I48+I35+I33+I30+I26+I24+I19+I17+I15</f>
        <v>174209122</v>
      </c>
      <c r="L268" s="450">
        <f>SUM(L15:L264)</f>
        <v>195861232</v>
      </c>
    </row>
    <row r="269" spans="2:13" x14ac:dyDescent="0.25">
      <c r="B269" s="370" t="s">
        <v>736</v>
      </c>
      <c r="F269" s="390"/>
    </row>
    <row r="270" spans="2:13" x14ac:dyDescent="0.25">
      <c r="F270" s="390"/>
      <c r="I270" s="451"/>
    </row>
    <row r="271" spans="2:13" x14ac:dyDescent="0.25">
      <c r="F271" s="390"/>
    </row>
    <row r="272" spans="2:13" x14ac:dyDescent="0.25">
      <c r="F272" s="390"/>
    </row>
    <row r="273" spans="6:6" x14ac:dyDescent="0.25">
      <c r="F273" s="390"/>
    </row>
    <row r="274" spans="6:6" x14ac:dyDescent="0.25">
      <c r="F274" s="390"/>
    </row>
    <row r="275" spans="6:6" x14ac:dyDescent="0.25">
      <c r="F275" s="390"/>
    </row>
    <row r="276" spans="6:6" x14ac:dyDescent="0.25">
      <c r="F276" s="390"/>
    </row>
    <row r="277" spans="6:6" x14ac:dyDescent="0.25">
      <c r="F277" s="390"/>
    </row>
    <row r="278" spans="6:6" x14ac:dyDescent="0.25">
      <c r="F278" s="390"/>
    </row>
    <row r="279" spans="6:6" x14ac:dyDescent="0.25">
      <c r="F279" s="390"/>
    </row>
    <row r="280" spans="6:6" x14ac:dyDescent="0.25">
      <c r="F280" s="390"/>
    </row>
    <row r="281" spans="6:6" x14ac:dyDescent="0.25">
      <c r="F281" s="390"/>
    </row>
    <row r="282" spans="6:6" x14ac:dyDescent="0.25">
      <c r="F282" s="390"/>
    </row>
    <row r="283" spans="6:6" x14ac:dyDescent="0.25">
      <c r="F283" s="390"/>
    </row>
    <row r="284" spans="6:6" x14ac:dyDescent="0.25">
      <c r="F284" s="390"/>
    </row>
    <row r="285" spans="6:6" x14ac:dyDescent="0.25">
      <c r="F285" s="390"/>
    </row>
    <row r="286" spans="6:6" x14ac:dyDescent="0.25">
      <c r="F286" s="390"/>
    </row>
    <row r="287" spans="6:6" x14ac:dyDescent="0.25">
      <c r="F287" s="390"/>
    </row>
    <row r="288" spans="6:6" x14ac:dyDescent="0.25">
      <c r="F288" s="390"/>
    </row>
    <row r="289" spans="6:6" x14ac:dyDescent="0.25">
      <c r="F289" s="390"/>
    </row>
    <row r="290" spans="6:6" x14ac:dyDescent="0.25">
      <c r="F290" s="390"/>
    </row>
    <row r="291" spans="6:6" x14ac:dyDescent="0.25">
      <c r="F291" s="390"/>
    </row>
    <row r="292" spans="6:6" x14ac:dyDescent="0.25">
      <c r="F292" s="390"/>
    </row>
    <row r="293" spans="6:6" x14ac:dyDescent="0.25">
      <c r="F293" s="390"/>
    </row>
    <row r="294" spans="6:6" x14ac:dyDescent="0.25">
      <c r="F294" s="390"/>
    </row>
    <row r="295" spans="6:6" x14ac:dyDescent="0.25">
      <c r="F295" s="390"/>
    </row>
    <row r="296" spans="6:6" x14ac:dyDescent="0.25">
      <c r="F296" s="390"/>
    </row>
    <row r="297" spans="6:6" x14ac:dyDescent="0.25">
      <c r="F297" s="390"/>
    </row>
    <row r="298" spans="6:6" x14ac:dyDescent="0.25">
      <c r="F298" s="390"/>
    </row>
    <row r="299" spans="6:6" x14ac:dyDescent="0.25">
      <c r="F299" s="390"/>
    </row>
    <row r="300" spans="6:6" x14ac:dyDescent="0.25">
      <c r="F300" s="390"/>
    </row>
    <row r="301" spans="6:6" x14ac:dyDescent="0.25">
      <c r="F301" s="390"/>
    </row>
    <row r="302" spans="6:6" x14ac:dyDescent="0.25">
      <c r="F302" s="390"/>
    </row>
    <row r="303" spans="6:6" x14ac:dyDescent="0.25">
      <c r="F303" s="390"/>
    </row>
    <row r="304" spans="6:6" x14ac:dyDescent="0.25">
      <c r="F304" s="390"/>
    </row>
    <row r="305" spans="6:6" x14ac:dyDescent="0.25">
      <c r="F305" s="390"/>
    </row>
    <row r="306" spans="6:6" x14ac:dyDescent="0.25">
      <c r="F306" s="390"/>
    </row>
    <row r="307" spans="6:6" x14ac:dyDescent="0.25">
      <c r="F307" s="390"/>
    </row>
    <row r="308" spans="6:6" x14ac:dyDescent="0.25">
      <c r="F308" s="390"/>
    </row>
    <row r="309" spans="6:6" x14ac:dyDescent="0.25">
      <c r="F309" s="390"/>
    </row>
    <row r="310" spans="6:6" x14ac:dyDescent="0.25">
      <c r="F310" s="390"/>
    </row>
    <row r="311" spans="6:6" x14ac:dyDescent="0.25">
      <c r="F311" s="390"/>
    </row>
    <row r="312" spans="6:6" x14ac:dyDescent="0.25">
      <c r="F312" s="390"/>
    </row>
    <row r="313" spans="6:6" x14ac:dyDescent="0.25">
      <c r="F313" s="390"/>
    </row>
    <row r="314" spans="6:6" x14ac:dyDescent="0.25">
      <c r="F314" s="390"/>
    </row>
    <row r="315" spans="6:6" x14ac:dyDescent="0.25">
      <c r="F315" s="390"/>
    </row>
    <row r="316" spans="6:6" x14ac:dyDescent="0.25">
      <c r="F316" s="390"/>
    </row>
    <row r="317" spans="6:6" x14ac:dyDescent="0.25">
      <c r="F317" s="390"/>
    </row>
    <row r="318" spans="6:6" x14ac:dyDescent="0.25">
      <c r="F318" s="390"/>
    </row>
    <row r="319" spans="6:6" x14ac:dyDescent="0.25">
      <c r="F319" s="390"/>
    </row>
    <row r="320" spans="6:6" x14ac:dyDescent="0.25">
      <c r="F320" s="390"/>
    </row>
    <row r="321" spans="6:6" x14ac:dyDescent="0.25">
      <c r="F321" s="390"/>
    </row>
    <row r="322" spans="6:6" x14ac:dyDescent="0.25">
      <c r="F322" s="390"/>
    </row>
    <row r="323" spans="6:6" x14ac:dyDescent="0.25">
      <c r="F323" s="390"/>
    </row>
    <row r="324" spans="6:6" x14ac:dyDescent="0.25">
      <c r="F324" s="390"/>
    </row>
    <row r="325" spans="6:6" x14ac:dyDescent="0.25">
      <c r="F325" s="390"/>
    </row>
    <row r="326" spans="6:6" x14ac:dyDescent="0.25">
      <c r="F326" s="390"/>
    </row>
    <row r="327" spans="6:6" x14ac:dyDescent="0.25">
      <c r="F327" s="390"/>
    </row>
    <row r="328" spans="6:6" x14ac:dyDescent="0.25">
      <c r="F328" s="390"/>
    </row>
    <row r="329" spans="6:6" x14ac:dyDescent="0.25">
      <c r="F329" s="390"/>
    </row>
    <row r="330" spans="6:6" x14ac:dyDescent="0.25">
      <c r="F330" s="390"/>
    </row>
    <row r="331" spans="6:6" x14ac:dyDescent="0.25">
      <c r="F331" s="390"/>
    </row>
    <row r="332" spans="6:6" x14ac:dyDescent="0.25">
      <c r="F332" s="390"/>
    </row>
    <row r="333" spans="6:6" x14ac:dyDescent="0.25">
      <c r="F333" s="390"/>
    </row>
    <row r="334" spans="6:6" x14ac:dyDescent="0.25">
      <c r="F334" s="390"/>
    </row>
    <row r="335" spans="6:6" x14ac:dyDescent="0.25">
      <c r="F335" s="390"/>
    </row>
    <row r="336" spans="6:6" x14ac:dyDescent="0.25">
      <c r="F336" s="390"/>
    </row>
    <row r="337" spans="6:6" x14ac:dyDescent="0.25">
      <c r="F337" s="390"/>
    </row>
    <row r="338" spans="6:6" x14ac:dyDescent="0.25">
      <c r="F338" s="390"/>
    </row>
    <row r="339" spans="6:6" x14ac:dyDescent="0.25">
      <c r="F339" s="390"/>
    </row>
    <row r="340" spans="6:6" x14ac:dyDescent="0.25">
      <c r="F340" s="390"/>
    </row>
    <row r="341" spans="6:6" x14ac:dyDescent="0.25">
      <c r="F341" s="390"/>
    </row>
    <row r="342" spans="6:6" x14ac:dyDescent="0.25">
      <c r="F342" s="390"/>
    </row>
    <row r="343" spans="6:6" x14ac:dyDescent="0.25">
      <c r="F343" s="390"/>
    </row>
    <row r="344" spans="6:6" x14ac:dyDescent="0.25">
      <c r="F344" s="390"/>
    </row>
    <row r="345" spans="6:6" x14ac:dyDescent="0.25">
      <c r="F345" s="390"/>
    </row>
    <row r="346" spans="6:6" x14ac:dyDescent="0.25">
      <c r="F346" s="390"/>
    </row>
    <row r="347" spans="6:6" x14ac:dyDescent="0.25">
      <c r="F347" s="390"/>
    </row>
    <row r="348" spans="6:6" x14ac:dyDescent="0.25">
      <c r="F348" s="390"/>
    </row>
    <row r="349" spans="6:6" x14ac:dyDescent="0.25">
      <c r="F349" s="390"/>
    </row>
    <row r="350" spans="6:6" x14ac:dyDescent="0.25">
      <c r="F350" s="390"/>
    </row>
    <row r="351" spans="6:6" x14ac:dyDescent="0.25">
      <c r="F351" s="390"/>
    </row>
    <row r="352" spans="6:6" x14ac:dyDescent="0.25">
      <c r="F352" s="390"/>
    </row>
    <row r="353" spans="6:6" x14ac:dyDescent="0.25">
      <c r="F353" s="390"/>
    </row>
    <row r="354" spans="6:6" x14ac:dyDescent="0.25">
      <c r="F354" s="390"/>
    </row>
    <row r="355" spans="6:6" x14ac:dyDescent="0.25">
      <c r="F355" s="390"/>
    </row>
    <row r="356" spans="6:6" x14ac:dyDescent="0.25">
      <c r="F356" s="390"/>
    </row>
    <row r="357" spans="6:6" x14ac:dyDescent="0.25">
      <c r="F357" s="390"/>
    </row>
    <row r="358" spans="6:6" x14ac:dyDescent="0.25">
      <c r="F358" s="390"/>
    </row>
    <row r="359" spans="6:6" x14ac:dyDescent="0.25">
      <c r="F359" s="390"/>
    </row>
    <row r="360" spans="6:6" x14ac:dyDescent="0.25">
      <c r="F360" s="390"/>
    </row>
    <row r="361" spans="6:6" x14ac:dyDescent="0.25">
      <c r="F361" s="390"/>
    </row>
    <row r="362" spans="6:6" x14ac:dyDescent="0.25">
      <c r="F362" s="390"/>
    </row>
    <row r="363" spans="6:6" x14ac:dyDescent="0.25">
      <c r="F363" s="390"/>
    </row>
    <row r="364" spans="6:6" x14ac:dyDescent="0.25">
      <c r="F364" s="390"/>
    </row>
    <row r="365" spans="6:6" x14ac:dyDescent="0.25">
      <c r="F365" s="390"/>
    </row>
    <row r="366" spans="6:6" x14ac:dyDescent="0.25">
      <c r="F366" s="390"/>
    </row>
    <row r="367" spans="6:6" x14ac:dyDescent="0.25">
      <c r="F367" s="390"/>
    </row>
    <row r="368" spans="6:6" x14ac:dyDescent="0.25">
      <c r="F368" s="390"/>
    </row>
    <row r="369" spans="6:6" x14ac:dyDescent="0.25">
      <c r="F369" s="390"/>
    </row>
    <row r="370" spans="6:6" x14ac:dyDescent="0.25">
      <c r="F370" s="390"/>
    </row>
    <row r="371" spans="6:6" x14ac:dyDescent="0.25">
      <c r="F371" s="390"/>
    </row>
    <row r="372" spans="6:6" x14ac:dyDescent="0.25">
      <c r="F372" s="390"/>
    </row>
    <row r="373" spans="6:6" x14ac:dyDescent="0.25">
      <c r="F373" s="390"/>
    </row>
    <row r="374" spans="6:6" x14ac:dyDescent="0.25">
      <c r="F374" s="390"/>
    </row>
    <row r="375" spans="6:6" x14ac:dyDescent="0.25">
      <c r="F375" s="390"/>
    </row>
    <row r="376" spans="6:6" x14ac:dyDescent="0.25">
      <c r="F376" s="390"/>
    </row>
    <row r="377" spans="6:6" x14ac:dyDescent="0.25">
      <c r="F377" s="390"/>
    </row>
    <row r="378" spans="6:6" x14ac:dyDescent="0.25">
      <c r="F378" s="390"/>
    </row>
    <row r="379" spans="6:6" x14ac:dyDescent="0.25">
      <c r="F379" s="390"/>
    </row>
    <row r="380" spans="6:6" x14ac:dyDescent="0.25">
      <c r="F380" s="390"/>
    </row>
    <row r="381" spans="6:6" x14ac:dyDescent="0.25">
      <c r="F381" s="390"/>
    </row>
    <row r="382" spans="6:6" x14ac:dyDescent="0.25">
      <c r="F382" s="390"/>
    </row>
    <row r="383" spans="6:6" x14ac:dyDescent="0.25">
      <c r="F383" s="390"/>
    </row>
    <row r="384" spans="6:6" x14ac:dyDescent="0.25">
      <c r="F384" s="390"/>
    </row>
    <row r="385" spans="6:6" x14ac:dyDescent="0.25">
      <c r="F385" s="390"/>
    </row>
    <row r="386" spans="6:6" x14ac:dyDescent="0.25">
      <c r="F386" s="390"/>
    </row>
    <row r="387" spans="6:6" x14ac:dyDescent="0.25">
      <c r="F387" s="390"/>
    </row>
    <row r="388" spans="6:6" x14ac:dyDescent="0.25">
      <c r="F388" s="390"/>
    </row>
    <row r="389" spans="6:6" x14ac:dyDescent="0.25">
      <c r="F389" s="390"/>
    </row>
    <row r="390" spans="6:6" x14ac:dyDescent="0.25">
      <c r="F390" s="390"/>
    </row>
    <row r="391" spans="6:6" x14ac:dyDescent="0.25">
      <c r="F391" s="390"/>
    </row>
    <row r="392" spans="6:6" x14ac:dyDescent="0.25">
      <c r="F392" s="390"/>
    </row>
    <row r="393" spans="6:6" x14ac:dyDescent="0.25">
      <c r="F393" s="390"/>
    </row>
    <row r="394" spans="6:6" x14ac:dyDescent="0.25">
      <c r="F394" s="390"/>
    </row>
    <row r="395" spans="6:6" x14ac:dyDescent="0.25">
      <c r="F395" s="390"/>
    </row>
    <row r="396" spans="6:6" x14ac:dyDescent="0.25">
      <c r="F396" s="390"/>
    </row>
    <row r="397" spans="6:6" x14ac:dyDescent="0.25">
      <c r="F397" s="390"/>
    </row>
    <row r="398" spans="6:6" x14ac:dyDescent="0.25">
      <c r="F398" s="390"/>
    </row>
    <row r="399" spans="6:6" x14ac:dyDescent="0.25">
      <c r="F399" s="390"/>
    </row>
    <row r="400" spans="6:6" x14ac:dyDescent="0.25">
      <c r="F400" s="390"/>
    </row>
    <row r="401" spans="6:6" x14ac:dyDescent="0.25">
      <c r="F401" s="390"/>
    </row>
    <row r="402" spans="6:6" x14ac:dyDescent="0.25">
      <c r="F402" s="390"/>
    </row>
    <row r="403" spans="6:6" x14ac:dyDescent="0.25">
      <c r="F403" s="390"/>
    </row>
    <row r="404" spans="6:6" x14ac:dyDescent="0.25">
      <c r="F404" s="390"/>
    </row>
    <row r="405" spans="6:6" x14ac:dyDescent="0.25">
      <c r="F405" s="390"/>
    </row>
    <row r="406" spans="6:6" x14ac:dyDescent="0.25">
      <c r="F406" s="390"/>
    </row>
    <row r="407" spans="6:6" x14ac:dyDescent="0.25">
      <c r="F407" s="390"/>
    </row>
    <row r="408" spans="6:6" x14ac:dyDescent="0.25">
      <c r="F408" s="390"/>
    </row>
    <row r="409" spans="6:6" x14ac:dyDescent="0.25">
      <c r="F409" s="390"/>
    </row>
    <row r="410" spans="6:6" x14ac:dyDescent="0.25">
      <c r="F410" s="390"/>
    </row>
    <row r="411" spans="6:6" x14ac:dyDescent="0.25">
      <c r="F411" s="390"/>
    </row>
    <row r="412" spans="6:6" x14ac:dyDescent="0.25">
      <c r="F412" s="390"/>
    </row>
    <row r="413" spans="6:6" x14ac:dyDescent="0.25">
      <c r="F413" s="390"/>
    </row>
    <row r="414" spans="6:6" x14ac:dyDescent="0.25">
      <c r="F414" s="390"/>
    </row>
    <row r="415" spans="6:6" x14ac:dyDescent="0.25">
      <c r="F415" s="390"/>
    </row>
    <row r="416" spans="6:6" x14ac:dyDescent="0.25">
      <c r="F416" s="390"/>
    </row>
    <row r="417" spans="6:6" x14ac:dyDescent="0.25">
      <c r="F417" s="390"/>
    </row>
    <row r="418" spans="6:6" x14ac:dyDescent="0.25">
      <c r="F418" s="390"/>
    </row>
    <row r="419" spans="6:6" x14ac:dyDescent="0.25">
      <c r="F419" s="390"/>
    </row>
    <row r="420" spans="6:6" x14ac:dyDescent="0.25">
      <c r="F420" s="390"/>
    </row>
    <row r="421" spans="6:6" x14ac:dyDescent="0.25">
      <c r="F421" s="390"/>
    </row>
    <row r="422" spans="6:6" x14ac:dyDescent="0.25">
      <c r="F422" s="390"/>
    </row>
    <row r="423" spans="6:6" x14ac:dyDescent="0.25">
      <c r="F423" s="390"/>
    </row>
    <row r="424" spans="6:6" x14ac:dyDescent="0.25">
      <c r="F424" s="390"/>
    </row>
    <row r="425" spans="6:6" x14ac:dyDescent="0.25">
      <c r="F425" s="390"/>
    </row>
    <row r="426" spans="6:6" x14ac:dyDescent="0.25">
      <c r="F426" s="390"/>
    </row>
    <row r="427" spans="6:6" x14ac:dyDescent="0.25">
      <c r="F427" s="390"/>
    </row>
    <row r="428" spans="6:6" x14ac:dyDescent="0.25">
      <c r="F428" s="390"/>
    </row>
    <row r="429" spans="6:6" x14ac:dyDescent="0.25">
      <c r="F429" s="390"/>
    </row>
    <row r="430" spans="6:6" x14ac:dyDescent="0.25">
      <c r="F430" s="390"/>
    </row>
    <row r="431" spans="6:6" x14ac:dyDescent="0.25">
      <c r="F431" s="390"/>
    </row>
    <row r="432" spans="6:6" x14ac:dyDescent="0.25">
      <c r="F432" s="390"/>
    </row>
    <row r="433" spans="6:6" x14ac:dyDescent="0.25">
      <c r="F433" s="390"/>
    </row>
    <row r="434" spans="6:6" x14ac:dyDescent="0.25">
      <c r="F434" s="390"/>
    </row>
    <row r="435" spans="6:6" x14ac:dyDescent="0.25">
      <c r="F435" s="390"/>
    </row>
    <row r="436" spans="6:6" x14ac:dyDescent="0.25">
      <c r="F436" s="390"/>
    </row>
    <row r="437" spans="6:6" x14ac:dyDescent="0.25">
      <c r="F437" s="390"/>
    </row>
    <row r="438" spans="6:6" x14ac:dyDescent="0.25">
      <c r="F438" s="390"/>
    </row>
    <row r="439" spans="6:6" x14ac:dyDescent="0.25">
      <c r="F439" s="390"/>
    </row>
    <row r="440" spans="6:6" x14ac:dyDescent="0.25">
      <c r="F440" s="390"/>
    </row>
    <row r="441" spans="6:6" x14ac:dyDescent="0.25">
      <c r="F441" s="390"/>
    </row>
    <row r="442" spans="6:6" x14ac:dyDescent="0.25">
      <c r="F442" s="390"/>
    </row>
    <row r="443" spans="6:6" x14ac:dyDescent="0.25">
      <c r="F443" s="390"/>
    </row>
    <row r="444" spans="6:6" x14ac:dyDescent="0.25">
      <c r="F444" s="390"/>
    </row>
    <row r="445" spans="6:6" x14ac:dyDescent="0.25">
      <c r="F445" s="390"/>
    </row>
    <row r="446" spans="6:6" x14ac:dyDescent="0.25">
      <c r="F446" s="390"/>
    </row>
    <row r="447" spans="6:6" x14ac:dyDescent="0.25">
      <c r="F447" s="390"/>
    </row>
    <row r="448" spans="6:6" x14ac:dyDescent="0.25">
      <c r="F448" s="390"/>
    </row>
    <row r="449" spans="6:6" x14ac:dyDescent="0.25">
      <c r="F449" s="390"/>
    </row>
    <row r="450" spans="6:6" x14ac:dyDescent="0.25">
      <c r="F450" s="390"/>
    </row>
    <row r="451" spans="6:6" x14ac:dyDescent="0.25">
      <c r="F451" s="390"/>
    </row>
    <row r="452" spans="6:6" x14ac:dyDescent="0.25">
      <c r="F452" s="390"/>
    </row>
    <row r="453" spans="6:6" x14ac:dyDescent="0.25">
      <c r="F453" s="390"/>
    </row>
    <row r="454" spans="6:6" x14ac:dyDescent="0.25">
      <c r="F454" s="390"/>
    </row>
    <row r="455" spans="6:6" x14ac:dyDescent="0.25">
      <c r="F455" s="390"/>
    </row>
    <row r="456" spans="6:6" x14ac:dyDescent="0.25">
      <c r="F456" s="390"/>
    </row>
    <row r="457" spans="6:6" x14ac:dyDescent="0.25">
      <c r="F457" s="390"/>
    </row>
    <row r="458" spans="6:6" x14ac:dyDescent="0.25">
      <c r="F458" s="390"/>
    </row>
    <row r="459" spans="6:6" x14ac:dyDescent="0.25">
      <c r="F459" s="390"/>
    </row>
    <row r="460" spans="6:6" x14ac:dyDescent="0.25">
      <c r="F460" s="390"/>
    </row>
    <row r="461" spans="6:6" x14ac:dyDescent="0.25">
      <c r="F461" s="390"/>
    </row>
    <row r="462" spans="6:6" x14ac:dyDescent="0.25">
      <c r="F462" s="390"/>
    </row>
    <row r="463" spans="6:6" x14ac:dyDescent="0.25">
      <c r="F463" s="390"/>
    </row>
    <row r="464" spans="6:6" x14ac:dyDescent="0.25">
      <c r="F464" s="390"/>
    </row>
    <row r="465" spans="6:6" x14ac:dyDescent="0.25">
      <c r="F465" s="390"/>
    </row>
    <row r="466" spans="6:6" x14ac:dyDescent="0.25">
      <c r="F466" s="390"/>
    </row>
    <row r="467" spans="6:6" x14ac:dyDescent="0.25">
      <c r="F467" s="390"/>
    </row>
    <row r="468" spans="6:6" x14ac:dyDescent="0.25">
      <c r="F468" s="390"/>
    </row>
    <row r="469" spans="6:6" x14ac:dyDescent="0.25">
      <c r="F469" s="390"/>
    </row>
    <row r="470" spans="6:6" x14ac:dyDescent="0.25">
      <c r="F470" s="390"/>
    </row>
    <row r="471" spans="6:6" x14ac:dyDescent="0.25">
      <c r="F471" s="390"/>
    </row>
    <row r="472" spans="6:6" x14ac:dyDescent="0.25">
      <c r="F472" s="390"/>
    </row>
    <row r="473" spans="6:6" x14ac:dyDescent="0.25">
      <c r="F473" s="390"/>
    </row>
    <row r="474" spans="6:6" x14ac:dyDescent="0.25">
      <c r="F474" s="390"/>
    </row>
    <row r="475" spans="6:6" x14ac:dyDescent="0.25">
      <c r="F475" s="390"/>
    </row>
    <row r="476" spans="6:6" x14ac:dyDescent="0.25">
      <c r="F476" s="390"/>
    </row>
    <row r="477" spans="6:6" x14ac:dyDescent="0.25">
      <c r="F477" s="390"/>
    </row>
    <row r="478" spans="6:6" x14ac:dyDescent="0.25">
      <c r="F478" s="390"/>
    </row>
    <row r="479" spans="6:6" x14ac:dyDescent="0.25">
      <c r="F479" s="390"/>
    </row>
    <row r="480" spans="6:6" x14ac:dyDescent="0.25">
      <c r="F480" s="390"/>
    </row>
    <row r="481" spans="6:6" x14ac:dyDescent="0.25">
      <c r="F481" s="390"/>
    </row>
    <row r="482" spans="6:6" x14ac:dyDescent="0.25">
      <c r="F482" s="390"/>
    </row>
    <row r="483" spans="6:6" x14ac:dyDescent="0.25">
      <c r="F483" s="390"/>
    </row>
    <row r="484" spans="6:6" x14ac:dyDescent="0.25">
      <c r="F484" s="390"/>
    </row>
    <row r="485" spans="6:6" x14ac:dyDescent="0.25">
      <c r="F485" s="390"/>
    </row>
    <row r="486" spans="6:6" x14ac:dyDescent="0.25">
      <c r="F486" s="390"/>
    </row>
    <row r="487" spans="6:6" x14ac:dyDescent="0.25">
      <c r="F487" s="390"/>
    </row>
    <row r="488" spans="6:6" x14ac:dyDescent="0.25">
      <c r="F488" s="390"/>
    </row>
    <row r="489" spans="6:6" x14ac:dyDescent="0.25">
      <c r="F489" s="390"/>
    </row>
    <row r="490" spans="6:6" x14ac:dyDescent="0.25">
      <c r="F490" s="390"/>
    </row>
    <row r="491" spans="6:6" x14ac:dyDescent="0.25">
      <c r="F491" s="390"/>
    </row>
    <row r="492" spans="6:6" x14ac:dyDescent="0.25">
      <c r="F492" s="390"/>
    </row>
    <row r="493" spans="6:6" x14ac:dyDescent="0.25">
      <c r="F493" s="390"/>
    </row>
    <row r="494" spans="6:6" x14ac:dyDescent="0.25">
      <c r="F494" s="390"/>
    </row>
    <row r="495" spans="6:6" x14ac:dyDescent="0.25">
      <c r="F495" s="390"/>
    </row>
    <row r="496" spans="6:6" x14ac:dyDescent="0.25">
      <c r="F496" s="390"/>
    </row>
    <row r="497" spans="6:6" x14ac:dyDescent="0.25">
      <c r="F497" s="390"/>
    </row>
    <row r="498" spans="6:6" x14ac:dyDescent="0.25">
      <c r="F498" s="390"/>
    </row>
    <row r="499" spans="6:6" x14ac:dyDescent="0.25">
      <c r="F499" s="390"/>
    </row>
    <row r="500" spans="6:6" x14ac:dyDescent="0.25">
      <c r="F500" s="390"/>
    </row>
    <row r="501" spans="6:6" x14ac:dyDescent="0.25">
      <c r="F501" s="390"/>
    </row>
    <row r="502" spans="6:6" x14ac:dyDescent="0.25">
      <c r="F502" s="390"/>
    </row>
    <row r="503" spans="6:6" x14ac:dyDescent="0.25">
      <c r="F503" s="390"/>
    </row>
    <row r="504" spans="6:6" x14ac:dyDescent="0.25">
      <c r="F504" s="390"/>
    </row>
    <row r="505" spans="6:6" x14ac:dyDescent="0.25">
      <c r="F505" s="390"/>
    </row>
    <row r="506" spans="6:6" x14ac:dyDescent="0.25">
      <c r="F506" s="390"/>
    </row>
    <row r="507" spans="6:6" x14ac:dyDescent="0.25">
      <c r="F507" s="390"/>
    </row>
    <row r="508" spans="6:6" x14ac:dyDescent="0.25">
      <c r="F508" s="390"/>
    </row>
    <row r="509" spans="6:6" x14ac:dyDescent="0.25">
      <c r="F509" s="390"/>
    </row>
    <row r="510" spans="6:6" x14ac:dyDescent="0.25">
      <c r="F510" s="390"/>
    </row>
    <row r="511" spans="6:6" x14ac:dyDescent="0.25">
      <c r="F511" s="390"/>
    </row>
    <row r="512" spans="6:6" x14ac:dyDescent="0.25">
      <c r="F512" s="390"/>
    </row>
    <row r="513" spans="6:6" x14ac:dyDescent="0.25">
      <c r="F513" s="390"/>
    </row>
    <row r="514" spans="6:6" x14ac:dyDescent="0.25">
      <c r="F514" s="390"/>
    </row>
    <row r="515" spans="6:6" x14ac:dyDescent="0.25">
      <c r="F515" s="390"/>
    </row>
    <row r="516" spans="6:6" x14ac:dyDescent="0.25">
      <c r="F516" s="390"/>
    </row>
    <row r="517" spans="6:6" x14ac:dyDescent="0.25">
      <c r="F517" s="390"/>
    </row>
    <row r="518" spans="6:6" x14ac:dyDescent="0.25">
      <c r="F518" s="390"/>
    </row>
    <row r="519" spans="6:6" x14ac:dyDescent="0.25">
      <c r="F519" s="390"/>
    </row>
    <row r="520" spans="6:6" x14ac:dyDescent="0.25">
      <c r="F520" s="390"/>
    </row>
    <row r="521" spans="6:6" x14ac:dyDescent="0.25">
      <c r="F521" s="390"/>
    </row>
    <row r="522" spans="6:6" x14ac:dyDescent="0.25">
      <c r="F522" s="390"/>
    </row>
    <row r="523" spans="6:6" x14ac:dyDescent="0.25">
      <c r="F523" s="390"/>
    </row>
    <row r="524" spans="6:6" x14ac:dyDescent="0.25">
      <c r="F524" s="390"/>
    </row>
    <row r="525" spans="6:6" x14ac:dyDescent="0.25">
      <c r="F525" s="390"/>
    </row>
    <row r="526" spans="6:6" x14ac:dyDescent="0.25">
      <c r="F526" s="390"/>
    </row>
    <row r="527" spans="6:6" x14ac:dyDescent="0.25">
      <c r="F527" s="390"/>
    </row>
    <row r="528" spans="6:6" x14ac:dyDescent="0.25">
      <c r="F528" s="390"/>
    </row>
    <row r="529" spans="6:6" x14ac:dyDescent="0.25">
      <c r="F529" s="390"/>
    </row>
    <row r="530" spans="6:6" x14ac:dyDescent="0.25">
      <c r="F530" s="390"/>
    </row>
    <row r="531" spans="6:6" x14ac:dyDescent="0.25">
      <c r="F531" s="390"/>
    </row>
    <row r="532" spans="6:6" x14ac:dyDescent="0.25">
      <c r="F532" s="390"/>
    </row>
    <row r="533" spans="6:6" x14ac:dyDescent="0.25">
      <c r="F533" s="390"/>
    </row>
    <row r="534" spans="6:6" x14ac:dyDescent="0.25">
      <c r="F534" s="390"/>
    </row>
    <row r="535" spans="6:6" x14ac:dyDescent="0.25">
      <c r="F535" s="390"/>
    </row>
    <row r="536" spans="6:6" x14ac:dyDescent="0.25">
      <c r="F536" s="390"/>
    </row>
    <row r="537" spans="6:6" x14ac:dyDescent="0.25">
      <c r="F537" s="390"/>
    </row>
    <row r="538" spans="6:6" x14ac:dyDescent="0.25">
      <c r="F538" s="390"/>
    </row>
    <row r="539" spans="6:6" x14ac:dyDescent="0.25">
      <c r="F539" s="390"/>
    </row>
    <row r="540" spans="6:6" x14ac:dyDescent="0.25">
      <c r="F540" s="390"/>
    </row>
    <row r="541" spans="6:6" x14ac:dyDescent="0.25">
      <c r="F541" s="390"/>
    </row>
    <row r="542" spans="6:6" x14ac:dyDescent="0.25">
      <c r="F542" s="390"/>
    </row>
    <row r="543" spans="6:6" x14ac:dyDescent="0.25">
      <c r="F543" s="390"/>
    </row>
    <row r="544" spans="6:6" x14ac:dyDescent="0.25">
      <c r="F544" s="390"/>
    </row>
    <row r="545" spans="6:6" x14ac:dyDescent="0.25">
      <c r="F545" s="390"/>
    </row>
    <row r="546" spans="6:6" x14ac:dyDescent="0.25">
      <c r="F546" s="390"/>
    </row>
    <row r="547" spans="6:6" x14ac:dyDescent="0.25">
      <c r="F547" s="390"/>
    </row>
    <row r="548" spans="6:6" x14ac:dyDescent="0.25">
      <c r="F548" s="390"/>
    </row>
    <row r="549" spans="6:6" x14ac:dyDescent="0.25">
      <c r="F549" s="390"/>
    </row>
    <row r="550" spans="6:6" x14ac:dyDescent="0.25">
      <c r="F550" s="390"/>
    </row>
    <row r="551" spans="6:6" x14ac:dyDescent="0.25">
      <c r="F551" s="390"/>
    </row>
    <row r="552" spans="6:6" x14ac:dyDescent="0.25">
      <c r="F552" s="390"/>
    </row>
    <row r="553" spans="6:6" x14ac:dyDescent="0.25">
      <c r="F553" s="390"/>
    </row>
    <row r="554" spans="6:6" x14ac:dyDescent="0.25">
      <c r="F554" s="390"/>
    </row>
    <row r="555" spans="6:6" x14ac:dyDescent="0.25">
      <c r="F555" s="390"/>
    </row>
    <row r="556" spans="6:6" x14ac:dyDescent="0.25">
      <c r="F556" s="390"/>
    </row>
    <row r="557" spans="6:6" x14ac:dyDescent="0.25">
      <c r="F557" s="390"/>
    </row>
    <row r="558" spans="6:6" x14ac:dyDescent="0.25">
      <c r="F558" s="390"/>
    </row>
    <row r="559" spans="6:6" x14ac:dyDescent="0.25">
      <c r="F559" s="390"/>
    </row>
    <row r="560" spans="6:6" x14ac:dyDescent="0.25">
      <c r="F560" s="390"/>
    </row>
    <row r="561" spans="6:6" x14ac:dyDescent="0.25">
      <c r="F561" s="390"/>
    </row>
    <row r="562" spans="6:6" x14ac:dyDescent="0.25">
      <c r="F562" s="390"/>
    </row>
    <row r="563" spans="6:6" x14ac:dyDescent="0.25">
      <c r="F563" s="390"/>
    </row>
    <row r="564" spans="6:6" x14ac:dyDescent="0.25">
      <c r="F564" s="390"/>
    </row>
    <row r="565" spans="6:6" x14ac:dyDescent="0.25">
      <c r="F565" s="390"/>
    </row>
    <row r="566" spans="6:6" x14ac:dyDescent="0.25">
      <c r="F566" s="390"/>
    </row>
    <row r="567" spans="6:6" x14ac:dyDescent="0.25">
      <c r="F567" s="390"/>
    </row>
    <row r="568" spans="6:6" x14ac:dyDescent="0.25">
      <c r="F568" s="390"/>
    </row>
    <row r="569" spans="6:6" x14ac:dyDescent="0.25">
      <c r="F569" s="390"/>
    </row>
    <row r="570" spans="6:6" x14ac:dyDescent="0.25">
      <c r="F570" s="390"/>
    </row>
    <row r="571" spans="6:6" x14ac:dyDescent="0.25">
      <c r="F571" s="390"/>
    </row>
    <row r="572" spans="6:6" x14ac:dyDescent="0.25">
      <c r="F572" s="390"/>
    </row>
    <row r="573" spans="6:6" x14ac:dyDescent="0.25">
      <c r="F573" s="390"/>
    </row>
    <row r="574" spans="6:6" x14ac:dyDescent="0.25">
      <c r="F574" s="390"/>
    </row>
    <row r="575" spans="6:6" x14ac:dyDescent="0.25">
      <c r="F575" s="390"/>
    </row>
    <row r="576" spans="6:6" x14ac:dyDescent="0.25">
      <c r="F576" s="390"/>
    </row>
    <row r="577" spans="6:6" x14ac:dyDescent="0.25">
      <c r="F577" s="390"/>
    </row>
    <row r="578" spans="6:6" x14ac:dyDescent="0.25">
      <c r="F578" s="390"/>
    </row>
    <row r="579" spans="6:6" x14ac:dyDescent="0.25">
      <c r="F579" s="390"/>
    </row>
    <row r="580" spans="6:6" x14ac:dyDescent="0.25">
      <c r="F580" s="390"/>
    </row>
    <row r="581" spans="6:6" x14ac:dyDescent="0.25">
      <c r="F581" s="390"/>
    </row>
    <row r="582" spans="6:6" x14ac:dyDescent="0.25">
      <c r="F582" s="390"/>
    </row>
    <row r="583" spans="6:6" x14ac:dyDescent="0.25">
      <c r="F583" s="390"/>
    </row>
    <row r="584" spans="6:6" x14ac:dyDescent="0.25">
      <c r="F584" s="390"/>
    </row>
    <row r="585" spans="6:6" x14ac:dyDescent="0.25">
      <c r="F585" s="390"/>
    </row>
    <row r="586" spans="6:6" x14ac:dyDescent="0.25">
      <c r="F586" s="390"/>
    </row>
    <row r="587" spans="6:6" x14ac:dyDescent="0.25">
      <c r="F587" s="390"/>
    </row>
    <row r="588" spans="6:6" x14ac:dyDescent="0.25">
      <c r="F588" s="390"/>
    </row>
    <row r="589" spans="6:6" x14ac:dyDescent="0.25">
      <c r="F589" s="390"/>
    </row>
    <row r="590" spans="6:6" x14ac:dyDescent="0.25">
      <c r="F590" s="390"/>
    </row>
    <row r="591" spans="6:6" x14ac:dyDescent="0.25">
      <c r="F591" s="390"/>
    </row>
    <row r="592" spans="6:6" x14ac:dyDescent="0.25">
      <c r="F592" s="390"/>
    </row>
    <row r="593" spans="6:6" x14ac:dyDescent="0.25">
      <c r="F593" s="390"/>
    </row>
    <row r="594" spans="6:6" x14ac:dyDescent="0.25">
      <c r="F594" s="390"/>
    </row>
    <row r="595" spans="6:6" x14ac:dyDescent="0.25">
      <c r="F595" s="390"/>
    </row>
    <row r="596" spans="6:6" x14ac:dyDescent="0.25">
      <c r="F596" s="390"/>
    </row>
    <row r="597" spans="6:6" x14ac:dyDescent="0.25">
      <c r="F597" s="390"/>
    </row>
    <row r="598" spans="6:6" x14ac:dyDescent="0.25">
      <c r="F598" s="390"/>
    </row>
    <row r="599" spans="6:6" x14ac:dyDescent="0.25">
      <c r="F599" s="390"/>
    </row>
    <row r="600" spans="6:6" x14ac:dyDescent="0.25">
      <c r="F600" s="390"/>
    </row>
    <row r="601" spans="6:6" x14ac:dyDescent="0.25">
      <c r="F601" s="390"/>
    </row>
    <row r="602" spans="6:6" x14ac:dyDescent="0.25">
      <c r="F602" s="390"/>
    </row>
    <row r="603" spans="6:6" x14ac:dyDescent="0.25">
      <c r="F603" s="390"/>
    </row>
    <row r="604" spans="6:6" x14ac:dyDescent="0.25">
      <c r="F604" s="390"/>
    </row>
    <row r="605" spans="6:6" x14ac:dyDescent="0.25">
      <c r="F605" s="390"/>
    </row>
    <row r="606" spans="6:6" x14ac:dyDescent="0.25">
      <c r="F606" s="390"/>
    </row>
    <row r="607" spans="6:6" x14ac:dyDescent="0.25">
      <c r="F607" s="390"/>
    </row>
    <row r="608" spans="6:6" x14ac:dyDescent="0.25">
      <c r="F608" s="390"/>
    </row>
    <row r="609" spans="6:6" x14ac:dyDescent="0.25">
      <c r="F609" s="390"/>
    </row>
    <row r="610" spans="6:6" x14ac:dyDescent="0.25">
      <c r="F610" s="390"/>
    </row>
    <row r="611" spans="6:6" x14ac:dyDescent="0.25">
      <c r="F611" s="390"/>
    </row>
    <row r="612" spans="6:6" x14ac:dyDescent="0.25">
      <c r="F612" s="390"/>
    </row>
    <row r="613" spans="6:6" x14ac:dyDescent="0.25">
      <c r="F613" s="390"/>
    </row>
    <row r="614" spans="6:6" x14ac:dyDescent="0.25">
      <c r="F614" s="390"/>
    </row>
    <row r="615" spans="6:6" x14ac:dyDescent="0.25">
      <c r="F615" s="390"/>
    </row>
    <row r="616" spans="6:6" x14ac:dyDescent="0.25">
      <c r="F616" s="390"/>
    </row>
    <row r="617" spans="6:6" x14ac:dyDescent="0.25">
      <c r="F617" s="390"/>
    </row>
    <row r="618" spans="6:6" x14ac:dyDescent="0.25">
      <c r="F618" s="390"/>
    </row>
    <row r="619" spans="6:6" x14ac:dyDescent="0.25">
      <c r="F619" s="390"/>
    </row>
    <row r="620" spans="6:6" x14ac:dyDescent="0.25">
      <c r="F620" s="390"/>
    </row>
    <row r="621" spans="6:6" x14ac:dyDescent="0.25">
      <c r="F621" s="390"/>
    </row>
    <row r="622" spans="6:6" x14ac:dyDescent="0.25">
      <c r="F622" s="390"/>
    </row>
    <row r="623" spans="6:6" x14ac:dyDescent="0.25">
      <c r="F623" s="390"/>
    </row>
    <row r="624" spans="6:6" x14ac:dyDescent="0.25">
      <c r="F624" s="390"/>
    </row>
    <row r="625" spans="6:6" x14ac:dyDescent="0.25">
      <c r="F625" s="390"/>
    </row>
    <row r="626" spans="6:6" x14ac:dyDescent="0.25">
      <c r="F626" s="390"/>
    </row>
    <row r="627" spans="6:6" x14ac:dyDescent="0.25">
      <c r="F627" s="390"/>
    </row>
    <row r="628" spans="6:6" x14ac:dyDescent="0.25">
      <c r="F628" s="390"/>
    </row>
    <row r="629" spans="6:6" x14ac:dyDescent="0.25">
      <c r="F629" s="390"/>
    </row>
    <row r="630" spans="6:6" x14ac:dyDescent="0.25">
      <c r="F630" s="390"/>
    </row>
    <row r="631" spans="6:6" x14ac:dyDescent="0.25">
      <c r="F631" s="390"/>
    </row>
    <row r="632" spans="6:6" x14ac:dyDescent="0.25">
      <c r="F632" s="390"/>
    </row>
    <row r="633" spans="6:6" x14ac:dyDescent="0.25">
      <c r="F633" s="390"/>
    </row>
    <row r="634" spans="6:6" x14ac:dyDescent="0.25">
      <c r="F634" s="390"/>
    </row>
    <row r="635" spans="6:6" x14ac:dyDescent="0.25">
      <c r="F635" s="390"/>
    </row>
    <row r="636" spans="6:6" x14ac:dyDescent="0.25">
      <c r="F636" s="390"/>
    </row>
    <row r="637" spans="6:6" x14ac:dyDescent="0.25">
      <c r="F637" s="390"/>
    </row>
    <row r="638" spans="6:6" x14ac:dyDescent="0.25">
      <c r="F638" s="390"/>
    </row>
    <row r="639" spans="6:6" x14ac:dyDescent="0.25">
      <c r="F639" s="390"/>
    </row>
    <row r="640" spans="6:6" x14ac:dyDescent="0.25">
      <c r="F640" s="390"/>
    </row>
    <row r="641" spans="6:6" x14ac:dyDescent="0.25">
      <c r="F641" s="390"/>
    </row>
    <row r="642" spans="6:6" x14ac:dyDescent="0.25">
      <c r="F642" s="390"/>
    </row>
    <row r="643" spans="6:6" x14ac:dyDescent="0.25">
      <c r="F643" s="390"/>
    </row>
    <row r="644" spans="6:6" x14ac:dyDescent="0.25">
      <c r="F644" s="390"/>
    </row>
    <row r="645" spans="6:6" x14ac:dyDescent="0.25">
      <c r="F645" s="390"/>
    </row>
    <row r="646" spans="6:6" x14ac:dyDescent="0.25">
      <c r="F646" s="390"/>
    </row>
    <row r="647" spans="6:6" x14ac:dyDescent="0.25">
      <c r="F647" s="390"/>
    </row>
    <row r="648" spans="6:6" x14ac:dyDescent="0.25">
      <c r="F648" s="390"/>
    </row>
    <row r="649" spans="6:6" x14ac:dyDescent="0.25">
      <c r="F649" s="390"/>
    </row>
    <row r="650" spans="6:6" x14ac:dyDescent="0.25">
      <c r="F650" s="390"/>
    </row>
    <row r="651" spans="6:6" x14ac:dyDescent="0.25">
      <c r="F651" s="390"/>
    </row>
    <row r="652" spans="6:6" x14ac:dyDescent="0.25">
      <c r="F652" s="390"/>
    </row>
    <row r="653" spans="6:6" x14ac:dyDescent="0.25">
      <c r="F653" s="390"/>
    </row>
    <row r="654" spans="6:6" x14ac:dyDescent="0.25">
      <c r="F654" s="390"/>
    </row>
    <row r="655" spans="6:6" x14ac:dyDescent="0.25">
      <c r="F655" s="390"/>
    </row>
    <row r="656" spans="6:6" x14ac:dyDescent="0.25">
      <c r="F656" s="390"/>
    </row>
    <row r="657" spans="6:6" x14ac:dyDescent="0.25">
      <c r="F657" s="390"/>
    </row>
    <row r="658" spans="6:6" x14ac:dyDescent="0.25">
      <c r="F658" s="390"/>
    </row>
    <row r="659" spans="6:6" x14ac:dyDescent="0.25">
      <c r="F659" s="390"/>
    </row>
    <row r="660" spans="6:6" x14ac:dyDescent="0.25">
      <c r="F660" s="390"/>
    </row>
    <row r="661" spans="6:6" x14ac:dyDescent="0.25">
      <c r="F661" s="390"/>
    </row>
    <row r="662" spans="6:6" x14ac:dyDescent="0.25">
      <c r="F662" s="390"/>
    </row>
    <row r="663" spans="6:6" x14ac:dyDescent="0.25">
      <c r="F663" s="390"/>
    </row>
    <row r="664" spans="6:6" x14ac:dyDescent="0.25">
      <c r="F664" s="390"/>
    </row>
    <row r="665" spans="6:6" x14ac:dyDescent="0.25">
      <c r="F665" s="390"/>
    </row>
    <row r="666" spans="6:6" x14ac:dyDescent="0.25">
      <c r="F666" s="390"/>
    </row>
    <row r="667" spans="6:6" x14ac:dyDescent="0.25">
      <c r="F667" s="390"/>
    </row>
    <row r="668" spans="6:6" x14ac:dyDescent="0.25">
      <c r="F668" s="390"/>
    </row>
    <row r="669" spans="6:6" x14ac:dyDescent="0.25">
      <c r="F669" s="390"/>
    </row>
    <row r="670" spans="6:6" x14ac:dyDescent="0.25">
      <c r="F670" s="390"/>
    </row>
    <row r="671" spans="6:6" x14ac:dyDescent="0.25">
      <c r="F671" s="390"/>
    </row>
    <row r="672" spans="6:6" x14ac:dyDescent="0.25">
      <c r="F672" s="390"/>
    </row>
    <row r="673" spans="6:6" x14ac:dyDescent="0.25">
      <c r="F673" s="390"/>
    </row>
    <row r="674" spans="6:6" x14ac:dyDescent="0.25">
      <c r="F674" s="390"/>
    </row>
    <row r="675" spans="6:6" x14ac:dyDescent="0.25">
      <c r="F675" s="390"/>
    </row>
    <row r="676" spans="6:6" x14ac:dyDescent="0.25">
      <c r="F676" s="390"/>
    </row>
    <row r="677" spans="6:6" x14ac:dyDescent="0.25">
      <c r="F677" s="390"/>
    </row>
    <row r="678" spans="6:6" x14ac:dyDescent="0.25">
      <c r="F678" s="390"/>
    </row>
    <row r="679" spans="6:6" x14ac:dyDescent="0.25">
      <c r="F679" s="390"/>
    </row>
    <row r="680" spans="6:6" x14ac:dyDescent="0.25">
      <c r="F680" s="390"/>
    </row>
    <row r="681" spans="6:6" x14ac:dyDescent="0.25">
      <c r="F681" s="390"/>
    </row>
    <row r="682" spans="6:6" x14ac:dyDescent="0.25">
      <c r="F682" s="390"/>
    </row>
    <row r="683" spans="6:6" x14ac:dyDescent="0.25">
      <c r="F683" s="390"/>
    </row>
    <row r="684" spans="6:6" x14ac:dyDescent="0.25">
      <c r="F684" s="390"/>
    </row>
    <row r="685" spans="6:6" x14ac:dyDescent="0.25">
      <c r="F685" s="390"/>
    </row>
    <row r="686" spans="6:6" x14ac:dyDescent="0.25">
      <c r="F686" s="390"/>
    </row>
    <row r="687" spans="6:6" x14ac:dyDescent="0.25">
      <c r="F687" s="390"/>
    </row>
    <row r="688" spans="6:6" x14ac:dyDescent="0.25">
      <c r="F688" s="390"/>
    </row>
    <row r="689" spans="6:6" x14ac:dyDescent="0.25">
      <c r="F689" s="390"/>
    </row>
    <row r="690" spans="6:6" x14ac:dyDescent="0.25">
      <c r="F690" s="390"/>
    </row>
    <row r="691" spans="6:6" x14ac:dyDescent="0.25">
      <c r="F691" s="390"/>
    </row>
    <row r="692" spans="6:6" x14ac:dyDescent="0.25">
      <c r="F692" s="390"/>
    </row>
    <row r="693" spans="6:6" x14ac:dyDescent="0.25">
      <c r="F693" s="390"/>
    </row>
    <row r="694" spans="6:6" x14ac:dyDescent="0.25">
      <c r="F694" s="390"/>
    </row>
    <row r="695" spans="6:6" x14ac:dyDescent="0.25">
      <c r="F695" s="390"/>
    </row>
    <row r="696" spans="6:6" x14ac:dyDescent="0.25">
      <c r="F696" s="390"/>
    </row>
    <row r="697" spans="6:6" x14ac:dyDescent="0.25">
      <c r="F697" s="390"/>
    </row>
    <row r="698" spans="6:6" x14ac:dyDescent="0.25">
      <c r="F698" s="390"/>
    </row>
    <row r="699" spans="6:6" x14ac:dyDescent="0.25">
      <c r="F699" s="390"/>
    </row>
    <row r="700" spans="6:6" x14ac:dyDescent="0.25">
      <c r="F700" s="390"/>
    </row>
    <row r="701" spans="6:6" x14ac:dyDescent="0.25">
      <c r="F701" s="390"/>
    </row>
    <row r="702" spans="6:6" x14ac:dyDescent="0.25">
      <c r="F702" s="390"/>
    </row>
    <row r="703" spans="6:6" x14ac:dyDescent="0.25">
      <c r="F703" s="390"/>
    </row>
    <row r="704" spans="6:6" x14ac:dyDescent="0.25">
      <c r="F704" s="390"/>
    </row>
    <row r="705" spans="6:6" x14ac:dyDescent="0.25">
      <c r="F705" s="390"/>
    </row>
    <row r="706" spans="6:6" x14ac:dyDescent="0.25">
      <c r="F706" s="390"/>
    </row>
    <row r="707" spans="6:6" x14ac:dyDescent="0.25">
      <c r="F707" s="390"/>
    </row>
    <row r="708" spans="6:6" x14ac:dyDescent="0.25">
      <c r="F708" s="390"/>
    </row>
    <row r="709" spans="6:6" x14ac:dyDescent="0.25">
      <c r="F709" s="390"/>
    </row>
    <row r="710" spans="6:6" x14ac:dyDescent="0.25">
      <c r="F710" s="390"/>
    </row>
    <row r="711" spans="6:6" x14ac:dyDescent="0.25">
      <c r="F711" s="390"/>
    </row>
    <row r="712" spans="6:6" x14ac:dyDescent="0.25">
      <c r="F712" s="390"/>
    </row>
    <row r="713" spans="6:6" x14ac:dyDescent="0.25">
      <c r="F713" s="390"/>
    </row>
    <row r="714" spans="6:6" x14ac:dyDescent="0.25">
      <c r="F714" s="390"/>
    </row>
    <row r="715" spans="6:6" x14ac:dyDescent="0.25">
      <c r="F715" s="390"/>
    </row>
    <row r="716" spans="6:6" x14ac:dyDescent="0.25">
      <c r="F716" s="390"/>
    </row>
    <row r="717" spans="6:6" x14ac:dyDescent="0.25">
      <c r="F717" s="390"/>
    </row>
    <row r="718" spans="6:6" x14ac:dyDescent="0.25">
      <c r="F718" s="390"/>
    </row>
    <row r="719" spans="6:6" x14ac:dyDescent="0.25">
      <c r="F719" s="390"/>
    </row>
    <row r="720" spans="6:6" x14ac:dyDescent="0.25">
      <c r="F720" s="390"/>
    </row>
    <row r="721" spans="6:6" x14ac:dyDescent="0.25">
      <c r="F721" s="390"/>
    </row>
    <row r="722" spans="6:6" x14ac:dyDescent="0.25">
      <c r="F722" s="390"/>
    </row>
    <row r="723" spans="6:6" x14ac:dyDescent="0.25">
      <c r="F723" s="390"/>
    </row>
    <row r="724" spans="6:6" x14ac:dyDescent="0.25">
      <c r="F724" s="390"/>
    </row>
    <row r="725" spans="6:6" x14ac:dyDescent="0.25">
      <c r="F725" s="390"/>
    </row>
    <row r="726" spans="6:6" x14ac:dyDescent="0.25">
      <c r="F726" s="390"/>
    </row>
    <row r="727" spans="6:6" x14ac:dyDescent="0.25">
      <c r="F727" s="390"/>
    </row>
    <row r="728" spans="6:6" x14ac:dyDescent="0.25">
      <c r="F728" s="390"/>
    </row>
    <row r="729" spans="6:6" x14ac:dyDescent="0.25">
      <c r="F729" s="390"/>
    </row>
    <row r="730" spans="6:6" x14ac:dyDescent="0.25">
      <c r="F730" s="390"/>
    </row>
    <row r="731" spans="6:6" x14ac:dyDescent="0.25">
      <c r="F731" s="390"/>
    </row>
    <row r="732" spans="6:6" x14ac:dyDescent="0.25">
      <c r="F732" s="390"/>
    </row>
    <row r="733" spans="6:6" x14ac:dyDescent="0.25">
      <c r="F733" s="390"/>
    </row>
    <row r="734" spans="6:6" x14ac:dyDescent="0.25">
      <c r="F734" s="390"/>
    </row>
    <row r="735" spans="6:6" x14ac:dyDescent="0.25">
      <c r="F735" s="390"/>
    </row>
    <row r="736" spans="6:6" x14ac:dyDescent="0.25">
      <c r="F736" s="390"/>
    </row>
    <row r="737" spans="6:6" x14ac:dyDescent="0.25">
      <c r="F737" s="390"/>
    </row>
    <row r="738" spans="6:6" x14ac:dyDescent="0.25">
      <c r="F738" s="390"/>
    </row>
    <row r="739" spans="6:6" x14ac:dyDescent="0.25">
      <c r="F739" s="390"/>
    </row>
    <row r="740" spans="6:6" x14ac:dyDescent="0.25">
      <c r="F740" s="390"/>
    </row>
    <row r="741" spans="6:6" x14ac:dyDescent="0.25">
      <c r="F741" s="390"/>
    </row>
    <row r="742" spans="6:6" x14ac:dyDescent="0.25">
      <c r="F742" s="390"/>
    </row>
    <row r="743" spans="6:6" x14ac:dyDescent="0.25">
      <c r="F743" s="390"/>
    </row>
    <row r="744" spans="6:6" x14ac:dyDescent="0.25">
      <c r="F744" s="390"/>
    </row>
    <row r="745" spans="6:6" x14ac:dyDescent="0.25">
      <c r="F745" s="390"/>
    </row>
    <row r="746" spans="6:6" x14ac:dyDescent="0.25">
      <c r="F746" s="390"/>
    </row>
    <row r="747" spans="6:6" x14ac:dyDescent="0.25">
      <c r="F747" s="390"/>
    </row>
    <row r="748" spans="6:6" x14ac:dyDescent="0.25">
      <c r="F748" s="390"/>
    </row>
    <row r="749" spans="6:6" x14ac:dyDescent="0.25">
      <c r="F749" s="390"/>
    </row>
    <row r="750" spans="6:6" x14ac:dyDescent="0.25">
      <c r="F750" s="390"/>
    </row>
    <row r="751" spans="6:6" x14ac:dyDescent="0.25">
      <c r="F751" s="390"/>
    </row>
    <row r="752" spans="6:6" x14ac:dyDescent="0.25">
      <c r="F752" s="390"/>
    </row>
    <row r="753" spans="6:6" x14ac:dyDescent="0.25">
      <c r="F753" s="390"/>
    </row>
    <row r="754" spans="6:6" x14ac:dyDescent="0.25">
      <c r="F754" s="390"/>
    </row>
    <row r="755" spans="6:6" x14ac:dyDescent="0.25">
      <c r="F755" s="390"/>
    </row>
    <row r="756" spans="6:6" x14ac:dyDescent="0.25">
      <c r="F756" s="390"/>
    </row>
    <row r="757" spans="6:6" x14ac:dyDescent="0.25">
      <c r="F757" s="390"/>
    </row>
    <row r="758" spans="6:6" x14ac:dyDescent="0.25">
      <c r="F758" s="390"/>
    </row>
    <row r="759" spans="6:6" x14ac:dyDescent="0.25">
      <c r="F759" s="390"/>
    </row>
    <row r="760" spans="6:6" x14ac:dyDescent="0.25">
      <c r="F760" s="390"/>
    </row>
    <row r="761" spans="6:6" x14ac:dyDescent="0.25">
      <c r="F761" s="390"/>
    </row>
    <row r="762" spans="6:6" x14ac:dyDescent="0.25">
      <c r="F762" s="390"/>
    </row>
    <row r="763" spans="6:6" x14ac:dyDescent="0.25">
      <c r="F763" s="390"/>
    </row>
    <row r="764" spans="6:6" x14ac:dyDescent="0.25">
      <c r="F764" s="390"/>
    </row>
    <row r="765" spans="6:6" x14ac:dyDescent="0.25">
      <c r="F765" s="390"/>
    </row>
    <row r="766" spans="6:6" x14ac:dyDescent="0.25">
      <c r="F766" s="390"/>
    </row>
    <row r="767" spans="6:6" x14ac:dyDescent="0.25">
      <c r="F767" s="390"/>
    </row>
    <row r="768" spans="6:6" x14ac:dyDescent="0.25">
      <c r="F768" s="390"/>
    </row>
    <row r="769" spans="6:6" x14ac:dyDescent="0.25">
      <c r="F769" s="390"/>
    </row>
    <row r="770" spans="6:6" x14ac:dyDescent="0.25">
      <c r="F770" s="390"/>
    </row>
    <row r="771" spans="6:6" x14ac:dyDescent="0.25">
      <c r="F771" s="390"/>
    </row>
    <row r="772" spans="6:6" x14ac:dyDescent="0.25">
      <c r="F772" s="390"/>
    </row>
    <row r="773" spans="6:6" x14ac:dyDescent="0.25">
      <c r="F773" s="390"/>
    </row>
    <row r="774" spans="6:6" x14ac:dyDescent="0.25">
      <c r="F774" s="390"/>
    </row>
    <row r="775" spans="6:6" x14ac:dyDescent="0.25">
      <c r="F775" s="390"/>
    </row>
    <row r="776" spans="6:6" x14ac:dyDescent="0.25">
      <c r="F776" s="390"/>
    </row>
    <row r="777" spans="6:6" x14ac:dyDescent="0.25">
      <c r="F777" s="390"/>
    </row>
    <row r="778" spans="6:6" x14ac:dyDescent="0.25">
      <c r="F778" s="390"/>
    </row>
    <row r="779" spans="6:6" x14ac:dyDescent="0.25">
      <c r="F779" s="390"/>
    </row>
    <row r="780" spans="6:6" x14ac:dyDescent="0.25">
      <c r="F780" s="390"/>
    </row>
    <row r="781" spans="6:6" x14ac:dyDescent="0.25">
      <c r="F781" s="390"/>
    </row>
    <row r="782" spans="6:6" x14ac:dyDescent="0.25">
      <c r="F782" s="390"/>
    </row>
    <row r="783" spans="6:6" x14ac:dyDescent="0.25">
      <c r="F783" s="390"/>
    </row>
    <row r="784" spans="6:6" x14ac:dyDescent="0.25">
      <c r="F784" s="390"/>
    </row>
    <row r="785" spans="6:6" x14ac:dyDescent="0.25">
      <c r="F785" s="390"/>
    </row>
    <row r="786" spans="6:6" x14ac:dyDescent="0.25">
      <c r="F786" s="390"/>
    </row>
    <row r="787" spans="6:6" x14ac:dyDescent="0.25">
      <c r="F787" s="390"/>
    </row>
    <row r="788" spans="6:6" x14ac:dyDescent="0.25">
      <c r="F788" s="390"/>
    </row>
    <row r="789" spans="6:6" x14ac:dyDescent="0.25">
      <c r="F789" s="390"/>
    </row>
    <row r="790" spans="6:6" x14ac:dyDescent="0.25">
      <c r="F790" s="390"/>
    </row>
    <row r="791" spans="6:6" x14ac:dyDescent="0.25">
      <c r="F791" s="390"/>
    </row>
    <row r="792" spans="6:6" x14ac:dyDescent="0.25">
      <c r="F792" s="390"/>
    </row>
    <row r="793" spans="6:6" x14ac:dyDescent="0.25">
      <c r="F793" s="390"/>
    </row>
    <row r="794" spans="6:6" x14ac:dyDescent="0.25">
      <c r="F794" s="390"/>
    </row>
    <row r="795" spans="6:6" x14ac:dyDescent="0.25">
      <c r="F795" s="390"/>
    </row>
    <row r="796" spans="6:6" x14ac:dyDescent="0.25">
      <c r="F796" s="390"/>
    </row>
    <row r="797" spans="6:6" x14ac:dyDescent="0.25">
      <c r="F797" s="390"/>
    </row>
    <row r="798" spans="6:6" x14ac:dyDescent="0.25">
      <c r="F798" s="390"/>
    </row>
    <row r="799" spans="6:6" x14ac:dyDescent="0.25">
      <c r="F799" s="390"/>
    </row>
    <row r="800" spans="6:6" x14ac:dyDescent="0.25">
      <c r="F800" s="390"/>
    </row>
    <row r="801" spans="6:6" x14ac:dyDescent="0.25">
      <c r="F801" s="390"/>
    </row>
    <row r="802" spans="6:6" x14ac:dyDescent="0.25">
      <c r="F802" s="390"/>
    </row>
    <row r="803" spans="6:6" x14ac:dyDescent="0.25">
      <c r="F803" s="390"/>
    </row>
    <row r="804" spans="6:6" x14ac:dyDescent="0.25">
      <c r="F804" s="390"/>
    </row>
    <row r="805" spans="6:6" x14ac:dyDescent="0.25">
      <c r="F805" s="390"/>
    </row>
    <row r="806" spans="6:6" x14ac:dyDescent="0.25">
      <c r="F806" s="390"/>
    </row>
    <row r="807" spans="6:6" x14ac:dyDescent="0.25">
      <c r="F807" s="390"/>
    </row>
    <row r="808" spans="6:6" x14ac:dyDescent="0.25">
      <c r="F808" s="390"/>
    </row>
    <row r="809" spans="6:6" x14ac:dyDescent="0.25">
      <c r="F809" s="390"/>
    </row>
    <row r="810" spans="6:6" x14ac:dyDescent="0.25">
      <c r="F810" s="390"/>
    </row>
    <row r="811" spans="6:6" x14ac:dyDescent="0.25">
      <c r="F811" s="390"/>
    </row>
    <row r="812" spans="6:6" x14ac:dyDescent="0.25">
      <c r="F812" s="390"/>
    </row>
    <row r="813" spans="6:6" x14ac:dyDescent="0.25">
      <c r="F813" s="390"/>
    </row>
    <row r="814" spans="6:6" x14ac:dyDescent="0.25">
      <c r="F814" s="390"/>
    </row>
    <row r="815" spans="6:6" x14ac:dyDescent="0.25">
      <c r="F815" s="390"/>
    </row>
    <row r="816" spans="6:6" x14ac:dyDescent="0.25">
      <c r="F816" s="390"/>
    </row>
    <row r="817" spans="6:6" x14ac:dyDescent="0.25">
      <c r="F817" s="390"/>
    </row>
    <row r="818" spans="6:6" x14ac:dyDescent="0.25">
      <c r="F818" s="390"/>
    </row>
    <row r="819" spans="6:6" x14ac:dyDescent="0.25">
      <c r="F819" s="390"/>
    </row>
    <row r="820" spans="6:6" x14ac:dyDescent="0.25">
      <c r="F820" s="390"/>
    </row>
    <row r="821" spans="6:6" x14ac:dyDescent="0.25">
      <c r="F821" s="390"/>
    </row>
    <row r="822" spans="6:6" x14ac:dyDescent="0.25">
      <c r="F822" s="390"/>
    </row>
    <row r="823" spans="6:6" x14ac:dyDescent="0.25">
      <c r="F823" s="390"/>
    </row>
    <row r="824" spans="6:6" x14ac:dyDescent="0.25">
      <c r="F824" s="390"/>
    </row>
    <row r="825" spans="6:6" x14ac:dyDescent="0.25">
      <c r="F825" s="390"/>
    </row>
    <row r="826" spans="6:6" x14ac:dyDescent="0.25">
      <c r="F826" s="390"/>
    </row>
    <row r="827" spans="6:6" x14ac:dyDescent="0.25">
      <c r="F827" s="390"/>
    </row>
    <row r="828" spans="6:6" x14ac:dyDescent="0.25">
      <c r="F828" s="390"/>
    </row>
    <row r="829" spans="6:6" x14ac:dyDescent="0.25">
      <c r="F829" s="390"/>
    </row>
    <row r="830" spans="6:6" x14ac:dyDescent="0.25">
      <c r="F830" s="390"/>
    </row>
    <row r="831" spans="6:6" x14ac:dyDescent="0.25">
      <c r="F831" s="390"/>
    </row>
    <row r="832" spans="6:6" x14ac:dyDescent="0.25">
      <c r="F832" s="390"/>
    </row>
    <row r="833" spans="6:6" x14ac:dyDescent="0.25">
      <c r="F833" s="390"/>
    </row>
    <row r="834" spans="6:6" x14ac:dyDescent="0.25">
      <c r="F834" s="390"/>
    </row>
    <row r="835" spans="6:6" x14ac:dyDescent="0.25">
      <c r="F835" s="390"/>
    </row>
    <row r="836" spans="6:6" x14ac:dyDescent="0.25">
      <c r="F836" s="390"/>
    </row>
    <row r="837" spans="6:6" x14ac:dyDescent="0.25">
      <c r="F837" s="390"/>
    </row>
    <row r="838" spans="6:6" x14ac:dyDescent="0.25">
      <c r="F838" s="390"/>
    </row>
    <row r="839" spans="6:6" x14ac:dyDescent="0.25">
      <c r="F839" s="390"/>
    </row>
    <row r="840" spans="6:6" x14ac:dyDescent="0.25">
      <c r="F840" s="390"/>
    </row>
    <row r="841" spans="6:6" x14ac:dyDescent="0.25">
      <c r="F841" s="390"/>
    </row>
    <row r="842" spans="6:6" x14ac:dyDescent="0.25">
      <c r="F842" s="390"/>
    </row>
    <row r="843" spans="6:6" x14ac:dyDescent="0.25">
      <c r="F843" s="390"/>
    </row>
    <row r="844" spans="6:6" x14ac:dyDescent="0.25">
      <c r="F844" s="390"/>
    </row>
    <row r="845" spans="6:6" x14ac:dyDescent="0.25">
      <c r="F845" s="390"/>
    </row>
    <row r="846" spans="6:6" x14ac:dyDescent="0.25">
      <c r="F846" s="390"/>
    </row>
    <row r="847" spans="6:6" x14ac:dyDescent="0.25">
      <c r="F847" s="390"/>
    </row>
    <row r="848" spans="6:6" x14ac:dyDescent="0.25">
      <c r="F848" s="390"/>
    </row>
    <row r="849" spans="6:6" x14ac:dyDescent="0.25">
      <c r="F849" s="390"/>
    </row>
    <row r="850" spans="6:6" x14ac:dyDescent="0.25">
      <c r="F850" s="390"/>
    </row>
    <row r="851" spans="6:6" x14ac:dyDescent="0.25">
      <c r="F851" s="390"/>
    </row>
    <row r="852" spans="6:6" x14ac:dyDescent="0.25">
      <c r="F852" s="390"/>
    </row>
    <row r="853" spans="6:6" x14ac:dyDescent="0.25">
      <c r="F853" s="390"/>
    </row>
    <row r="854" spans="6:6" x14ac:dyDescent="0.25">
      <c r="F854" s="390"/>
    </row>
    <row r="855" spans="6:6" x14ac:dyDescent="0.25">
      <c r="F855" s="390"/>
    </row>
    <row r="856" spans="6:6" x14ac:dyDescent="0.25">
      <c r="F856" s="390"/>
    </row>
    <row r="857" spans="6:6" x14ac:dyDescent="0.25">
      <c r="F857" s="390"/>
    </row>
    <row r="858" spans="6:6" x14ac:dyDescent="0.25">
      <c r="F858" s="390"/>
    </row>
    <row r="859" spans="6:6" x14ac:dyDescent="0.25">
      <c r="F859" s="390"/>
    </row>
    <row r="860" spans="6:6" x14ac:dyDescent="0.25">
      <c r="F860" s="390"/>
    </row>
    <row r="861" spans="6:6" x14ac:dyDescent="0.25">
      <c r="F861" s="390"/>
    </row>
    <row r="862" spans="6:6" x14ac:dyDescent="0.25">
      <c r="F862" s="390"/>
    </row>
    <row r="863" spans="6:6" x14ac:dyDescent="0.25">
      <c r="F863" s="390"/>
    </row>
    <row r="864" spans="6:6" x14ac:dyDescent="0.25">
      <c r="F864" s="390"/>
    </row>
    <row r="865" spans="6:6" x14ac:dyDescent="0.25">
      <c r="F865" s="390"/>
    </row>
    <row r="866" spans="6:6" x14ac:dyDescent="0.25">
      <c r="F866" s="390"/>
    </row>
    <row r="867" spans="6:6" x14ac:dyDescent="0.25">
      <c r="F867" s="390"/>
    </row>
    <row r="868" spans="6:6" x14ac:dyDescent="0.25">
      <c r="F868" s="390"/>
    </row>
    <row r="869" spans="6:6" x14ac:dyDescent="0.25">
      <c r="F869" s="390"/>
    </row>
    <row r="870" spans="6:6" x14ac:dyDescent="0.25">
      <c r="F870" s="390"/>
    </row>
    <row r="871" spans="6:6" x14ac:dyDescent="0.25">
      <c r="F871" s="390"/>
    </row>
    <row r="872" spans="6:6" x14ac:dyDescent="0.25">
      <c r="F872" s="390"/>
    </row>
    <row r="873" spans="6:6" x14ac:dyDescent="0.25">
      <c r="F873" s="390"/>
    </row>
    <row r="874" spans="6:6" x14ac:dyDescent="0.25">
      <c r="F874" s="390"/>
    </row>
    <row r="875" spans="6:6" x14ac:dyDescent="0.25">
      <c r="F875" s="390"/>
    </row>
    <row r="876" spans="6:6" x14ac:dyDescent="0.25">
      <c r="F876" s="390"/>
    </row>
    <row r="877" spans="6:6" x14ac:dyDescent="0.25">
      <c r="F877" s="390"/>
    </row>
    <row r="878" spans="6:6" x14ac:dyDescent="0.25">
      <c r="F878" s="390"/>
    </row>
    <row r="879" spans="6:6" x14ac:dyDescent="0.25">
      <c r="F879" s="390"/>
    </row>
    <row r="880" spans="6:6" x14ac:dyDescent="0.25">
      <c r="F880" s="390"/>
    </row>
    <row r="881" spans="6:6" x14ac:dyDescent="0.25">
      <c r="F881" s="390"/>
    </row>
    <row r="882" spans="6:6" x14ac:dyDescent="0.25">
      <c r="F882" s="390"/>
    </row>
    <row r="883" spans="6:6" x14ac:dyDescent="0.25">
      <c r="F883" s="390"/>
    </row>
    <row r="884" spans="6:6" x14ac:dyDescent="0.25">
      <c r="F884" s="390"/>
    </row>
    <row r="885" spans="6:6" x14ac:dyDescent="0.25">
      <c r="F885" s="390"/>
    </row>
    <row r="886" spans="6:6" x14ac:dyDescent="0.25">
      <c r="F886" s="390"/>
    </row>
    <row r="887" spans="6:6" x14ac:dyDescent="0.25">
      <c r="F887" s="390"/>
    </row>
    <row r="888" spans="6:6" x14ac:dyDescent="0.25">
      <c r="F888" s="390"/>
    </row>
    <row r="889" spans="6:6" x14ac:dyDescent="0.25">
      <c r="F889" s="390"/>
    </row>
    <row r="890" spans="6:6" x14ac:dyDescent="0.25">
      <c r="F890" s="390"/>
    </row>
    <row r="891" spans="6:6" x14ac:dyDescent="0.25">
      <c r="F891" s="390"/>
    </row>
    <row r="892" spans="6:6" x14ac:dyDescent="0.25">
      <c r="F892" s="390"/>
    </row>
    <row r="893" spans="6:6" x14ac:dyDescent="0.25">
      <c r="F893" s="390"/>
    </row>
    <row r="894" spans="6:6" x14ac:dyDescent="0.25">
      <c r="F894" s="390"/>
    </row>
    <row r="895" spans="6:6" x14ac:dyDescent="0.25">
      <c r="F895" s="390"/>
    </row>
    <row r="896" spans="6:6" x14ac:dyDescent="0.25">
      <c r="F896" s="390"/>
    </row>
    <row r="897" spans="6:6" x14ac:dyDescent="0.25">
      <c r="F897" s="390"/>
    </row>
    <row r="898" spans="6:6" x14ac:dyDescent="0.25">
      <c r="F898" s="390"/>
    </row>
    <row r="899" spans="6:6" x14ac:dyDescent="0.25">
      <c r="F899" s="390"/>
    </row>
    <row r="900" spans="6:6" x14ac:dyDescent="0.25">
      <c r="F900" s="390"/>
    </row>
    <row r="901" spans="6:6" x14ac:dyDescent="0.25">
      <c r="F901" s="390"/>
    </row>
    <row r="902" spans="6:6" x14ac:dyDescent="0.25">
      <c r="F902" s="390"/>
    </row>
    <row r="903" spans="6:6" x14ac:dyDescent="0.25">
      <c r="F903" s="390"/>
    </row>
    <row r="904" spans="6:6" x14ac:dyDescent="0.25">
      <c r="F904" s="390"/>
    </row>
    <row r="905" spans="6:6" x14ac:dyDescent="0.25">
      <c r="F905" s="390"/>
    </row>
    <row r="906" spans="6:6" x14ac:dyDescent="0.25">
      <c r="F906" s="390"/>
    </row>
    <row r="907" spans="6:6" x14ac:dyDescent="0.25">
      <c r="F907" s="390"/>
    </row>
    <row r="908" spans="6:6" x14ac:dyDescent="0.25">
      <c r="F908" s="390"/>
    </row>
    <row r="909" spans="6:6" x14ac:dyDescent="0.25">
      <c r="F909" s="390"/>
    </row>
    <row r="910" spans="6:6" x14ac:dyDescent="0.25">
      <c r="F910" s="390"/>
    </row>
    <row r="911" spans="6:6" x14ac:dyDescent="0.25">
      <c r="F911" s="390"/>
    </row>
    <row r="912" spans="6:6" x14ac:dyDescent="0.25">
      <c r="F912" s="390"/>
    </row>
    <row r="913" spans="6:6" x14ac:dyDescent="0.25">
      <c r="F913" s="390"/>
    </row>
    <row r="914" spans="6:6" x14ac:dyDescent="0.25">
      <c r="F914" s="390"/>
    </row>
    <row r="915" spans="6:6" x14ac:dyDescent="0.25">
      <c r="F915" s="390"/>
    </row>
    <row r="916" spans="6:6" x14ac:dyDescent="0.25">
      <c r="F916" s="390"/>
    </row>
    <row r="917" spans="6:6" x14ac:dyDescent="0.25">
      <c r="F917" s="390"/>
    </row>
    <row r="918" spans="6:6" x14ac:dyDescent="0.25">
      <c r="F918" s="390"/>
    </row>
    <row r="919" spans="6:6" x14ac:dyDescent="0.25">
      <c r="F919" s="390"/>
    </row>
    <row r="920" spans="6:6" x14ac:dyDescent="0.25">
      <c r="F920" s="390"/>
    </row>
    <row r="921" spans="6:6" x14ac:dyDescent="0.25">
      <c r="F921" s="390"/>
    </row>
    <row r="922" spans="6:6" x14ac:dyDescent="0.25">
      <c r="F922" s="390"/>
    </row>
    <row r="923" spans="6:6" x14ac:dyDescent="0.25">
      <c r="F923" s="390"/>
    </row>
    <row r="924" spans="6:6" x14ac:dyDescent="0.25">
      <c r="F924" s="390"/>
    </row>
    <row r="925" spans="6:6" x14ac:dyDescent="0.25">
      <c r="F925" s="390"/>
    </row>
    <row r="926" spans="6:6" x14ac:dyDescent="0.25">
      <c r="F926" s="390"/>
    </row>
    <row r="927" spans="6:6" x14ac:dyDescent="0.25">
      <c r="F927" s="390"/>
    </row>
    <row r="928" spans="6:6" x14ac:dyDescent="0.25">
      <c r="F928" s="390"/>
    </row>
    <row r="929" spans="6:6" x14ac:dyDescent="0.25">
      <c r="F929" s="390"/>
    </row>
    <row r="930" spans="6:6" x14ac:dyDescent="0.25">
      <c r="F930" s="390"/>
    </row>
    <row r="931" spans="6:6" x14ac:dyDescent="0.25">
      <c r="F931" s="390"/>
    </row>
    <row r="932" spans="6:6" x14ac:dyDescent="0.25">
      <c r="F932" s="390"/>
    </row>
    <row r="933" spans="6:6" x14ac:dyDescent="0.25">
      <c r="F933" s="390"/>
    </row>
    <row r="934" spans="6:6" x14ac:dyDescent="0.25">
      <c r="F934" s="390"/>
    </row>
    <row r="935" spans="6:6" x14ac:dyDescent="0.25">
      <c r="F935" s="390"/>
    </row>
    <row r="936" spans="6:6" x14ac:dyDescent="0.25">
      <c r="F936" s="390"/>
    </row>
    <row r="937" spans="6:6" x14ac:dyDescent="0.25">
      <c r="F937" s="390"/>
    </row>
    <row r="938" spans="6:6" x14ac:dyDescent="0.25">
      <c r="F938" s="390"/>
    </row>
    <row r="939" spans="6:6" x14ac:dyDescent="0.25">
      <c r="F939" s="390"/>
    </row>
    <row r="940" spans="6:6" x14ac:dyDescent="0.25">
      <c r="F940" s="390"/>
    </row>
    <row r="941" spans="6:6" x14ac:dyDescent="0.25">
      <c r="F941" s="390"/>
    </row>
    <row r="942" spans="6:6" x14ac:dyDescent="0.25">
      <c r="F942" s="390"/>
    </row>
    <row r="943" spans="6:6" x14ac:dyDescent="0.25">
      <c r="F943" s="390"/>
    </row>
    <row r="944" spans="6:6" x14ac:dyDescent="0.25">
      <c r="F944" s="390"/>
    </row>
    <row r="945" spans="6:6" x14ac:dyDescent="0.25">
      <c r="F945" s="390"/>
    </row>
    <row r="946" spans="6:6" x14ac:dyDescent="0.25">
      <c r="F946" s="390"/>
    </row>
    <row r="947" spans="6:6" x14ac:dyDescent="0.25">
      <c r="F947" s="390"/>
    </row>
    <row r="948" spans="6:6" x14ac:dyDescent="0.25">
      <c r="F948" s="390"/>
    </row>
    <row r="949" spans="6:6" x14ac:dyDescent="0.25">
      <c r="F949" s="390"/>
    </row>
    <row r="950" spans="6:6" x14ac:dyDescent="0.25">
      <c r="F950" s="390"/>
    </row>
    <row r="951" spans="6:6" x14ac:dyDescent="0.25">
      <c r="F951" s="390"/>
    </row>
    <row r="952" spans="6:6" x14ac:dyDescent="0.25">
      <c r="F952" s="390"/>
    </row>
    <row r="953" spans="6:6" x14ac:dyDescent="0.25">
      <c r="F953" s="390"/>
    </row>
    <row r="954" spans="6:6" x14ac:dyDescent="0.25">
      <c r="F954" s="390"/>
    </row>
    <row r="955" spans="6:6" x14ac:dyDescent="0.25">
      <c r="F955" s="390"/>
    </row>
    <row r="956" spans="6:6" x14ac:dyDescent="0.25">
      <c r="F956" s="390"/>
    </row>
    <row r="957" spans="6:6" x14ac:dyDescent="0.25">
      <c r="F957" s="390"/>
    </row>
    <row r="958" spans="6:6" x14ac:dyDescent="0.25">
      <c r="F958" s="390"/>
    </row>
    <row r="959" spans="6:6" x14ac:dyDescent="0.25">
      <c r="F959" s="390"/>
    </row>
    <row r="960" spans="6:6" x14ac:dyDescent="0.25">
      <c r="F960" s="390"/>
    </row>
    <row r="961" spans="6:6" x14ac:dyDescent="0.25">
      <c r="F961" s="390"/>
    </row>
    <row r="962" spans="6:6" x14ac:dyDescent="0.25">
      <c r="F962" s="390"/>
    </row>
    <row r="963" spans="6:6" x14ac:dyDescent="0.25">
      <c r="F963" s="390"/>
    </row>
    <row r="964" spans="6:6" x14ac:dyDescent="0.25">
      <c r="F964" s="390"/>
    </row>
    <row r="965" spans="6:6" x14ac:dyDescent="0.25">
      <c r="F965" s="390"/>
    </row>
    <row r="966" spans="6:6" x14ac:dyDescent="0.25">
      <c r="F966" s="390"/>
    </row>
    <row r="967" spans="6:6" x14ac:dyDescent="0.25">
      <c r="F967" s="390"/>
    </row>
    <row r="968" spans="6:6" x14ac:dyDescent="0.25">
      <c r="F968" s="390"/>
    </row>
    <row r="969" spans="6:6" x14ac:dyDescent="0.25">
      <c r="F969" s="390"/>
    </row>
    <row r="970" spans="6:6" x14ac:dyDescent="0.25">
      <c r="F970" s="390"/>
    </row>
    <row r="971" spans="6:6" x14ac:dyDescent="0.25">
      <c r="F971" s="390"/>
    </row>
    <row r="972" spans="6:6" x14ac:dyDescent="0.25">
      <c r="F972" s="390"/>
    </row>
    <row r="973" spans="6:6" x14ac:dyDescent="0.25">
      <c r="F973" s="390"/>
    </row>
    <row r="974" spans="6:6" x14ac:dyDescent="0.25">
      <c r="F974" s="390"/>
    </row>
    <row r="975" spans="6:6" x14ac:dyDescent="0.25">
      <c r="F975" s="390"/>
    </row>
    <row r="976" spans="6:6" x14ac:dyDescent="0.25">
      <c r="F976" s="390"/>
    </row>
    <row r="977" spans="6:6" x14ac:dyDescent="0.25">
      <c r="F977" s="390"/>
    </row>
    <row r="978" spans="6:6" x14ac:dyDescent="0.25">
      <c r="F978" s="390"/>
    </row>
    <row r="979" spans="6:6" x14ac:dyDescent="0.25">
      <c r="F979" s="390"/>
    </row>
    <row r="980" spans="6:6" x14ac:dyDescent="0.25">
      <c r="F980" s="390"/>
    </row>
    <row r="981" spans="6:6" x14ac:dyDescent="0.25">
      <c r="F981" s="390"/>
    </row>
    <row r="982" spans="6:6" x14ac:dyDescent="0.25">
      <c r="F982" s="390"/>
    </row>
    <row r="983" spans="6:6" x14ac:dyDescent="0.25">
      <c r="F983" s="390"/>
    </row>
    <row r="984" spans="6:6" x14ac:dyDescent="0.25">
      <c r="F984" s="390"/>
    </row>
    <row r="985" spans="6:6" x14ac:dyDescent="0.25">
      <c r="F985" s="390"/>
    </row>
    <row r="986" spans="6:6" x14ac:dyDescent="0.25">
      <c r="F986" s="390"/>
    </row>
    <row r="987" spans="6:6" x14ac:dyDescent="0.25">
      <c r="F987" s="390"/>
    </row>
    <row r="988" spans="6:6" x14ac:dyDescent="0.25">
      <c r="F988" s="390"/>
    </row>
    <row r="989" spans="6:6" x14ac:dyDescent="0.25">
      <c r="F989" s="390"/>
    </row>
    <row r="990" spans="6:6" x14ac:dyDescent="0.25">
      <c r="F990" s="390"/>
    </row>
    <row r="991" spans="6:6" x14ac:dyDescent="0.25">
      <c r="F991" s="390"/>
    </row>
    <row r="992" spans="6:6" x14ac:dyDescent="0.25">
      <c r="F992" s="390"/>
    </row>
    <row r="993" spans="6:6" x14ac:dyDescent="0.25">
      <c r="F993" s="390"/>
    </row>
    <row r="994" spans="6:6" x14ac:dyDescent="0.25">
      <c r="F994" s="390"/>
    </row>
    <row r="995" spans="6:6" x14ac:dyDescent="0.25">
      <c r="F995" s="390"/>
    </row>
    <row r="996" spans="6:6" x14ac:dyDescent="0.25">
      <c r="F996" s="390"/>
    </row>
    <row r="997" spans="6:6" x14ac:dyDescent="0.25">
      <c r="F997" s="390"/>
    </row>
    <row r="998" spans="6:6" x14ac:dyDescent="0.25">
      <c r="F998" s="390"/>
    </row>
    <row r="999" spans="6:6" x14ac:dyDescent="0.25">
      <c r="F999" s="390"/>
    </row>
    <row r="1000" spans="6:6" x14ac:dyDescent="0.25">
      <c r="F1000" s="390"/>
    </row>
    <row r="1001" spans="6:6" x14ac:dyDescent="0.25">
      <c r="F1001" s="390"/>
    </row>
    <row r="1002" spans="6:6" x14ac:dyDescent="0.25">
      <c r="F1002" s="390"/>
    </row>
    <row r="1003" spans="6:6" x14ac:dyDescent="0.25">
      <c r="F1003" s="390"/>
    </row>
    <row r="1004" spans="6:6" x14ac:dyDescent="0.25">
      <c r="F1004" s="390"/>
    </row>
    <row r="1005" spans="6:6" x14ac:dyDescent="0.25">
      <c r="F1005" s="390"/>
    </row>
    <row r="1006" spans="6:6" x14ac:dyDescent="0.25">
      <c r="F1006" s="390"/>
    </row>
    <row r="1007" spans="6:6" x14ac:dyDescent="0.25">
      <c r="F1007" s="390"/>
    </row>
    <row r="1008" spans="6:6" x14ac:dyDescent="0.25">
      <c r="F1008" s="390"/>
    </row>
    <row r="1009" spans="6:6" x14ac:dyDescent="0.25">
      <c r="F1009" s="390"/>
    </row>
    <row r="1010" spans="6:6" x14ac:dyDescent="0.25">
      <c r="F1010" s="390"/>
    </row>
    <row r="1011" spans="6:6" x14ac:dyDescent="0.25">
      <c r="F1011" s="390"/>
    </row>
    <row r="1012" spans="6:6" x14ac:dyDescent="0.25">
      <c r="F1012" s="390"/>
    </row>
    <row r="1013" spans="6:6" x14ac:dyDescent="0.25">
      <c r="F1013" s="390"/>
    </row>
    <row r="1014" spans="6:6" x14ac:dyDescent="0.25">
      <c r="F1014" s="390"/>
    </row>
    <row r="1015" spans="6:6" x14ac:dyDescent="0.25">
      <c r="F1015" s="390"/>
    </row>
    <row r="1016" spans="6:6" x14ac:dyDescent="0.25">
      <c r="F1016" s="390"/>
    </row>
    <row r="1017" spans="6:6" x14ac:dyDescent="0.25">
      <c r="F1017" s="390"/>
    </row>
    <row r="1018" spans="6:6" x14ac:dyDescent="0.25">
      <c r="F1018" s="390"/>
    </row>
    <row r="1019" spans="6:6" x14ac:dyDescent="0.25">
      <c r="F1019" s="390"/>
    </row>
    <row r="1020" spans="6:6" x14ac:dyDescent="0.25">
      <c r="F1020" s="390"/>
    </row>
    <row r="1021" spans="6:6" x14ac:dyDescent="0.25">
      <c r="F1021" s="390"/>
    </row>
    <row r="1022" spans="6:6" x14ac:dyDescent="0.25">
      <c r="F1022" s="390"/>
    </row>
    <row r="1023" spans="6:6" x14ac:dyDescent="0.25">
      <c r="F1023" s="390"/>
    </row>
    <row r="1024" spans="6:6" x14ac:dyDescent="0.25">
      <c r="F1024" s="390"/>
    </row>
    <row r="1025" spans="6:6" x14ac:dyDescent="0.25">
      <c r="F1025" s="390"/>
    </row>
    <row r="1026" spans="6:6" x14ac:dyDescent="0.25">
      <c r="F1026" s="390"/>
    </row>
    <row r="1027" spans="6:6" x14ac:dyDescent="0.25">
      <c r="F1027" s="390"/>
    </row>
    <row r="1028" spans="6:6" x14ac:dyDescent="0.25">
      <c r="F1028" s="390"/>
    </row>
    <row r="1029" spans="6:6" x14ac:dyDescent="0.25">
      <c r="F1029" s="390"/>
    </row>
    <row r="1030" spans="6:6" x14ac:dyDescent="0.25">
      <c r="F1030" s="390"/>
    </row>
    <row r="1031" spans="6:6" x14ac:dyDescent="0.25">
      <c r="F1031" s="390"/>
    </row>
    <row r="1032" spans="6:6" x14ac:dyDescent="0.25">
      <c r="F1032" s="390"/>
    </row>
    <row r="1033" spans="6:6" x14ac:dyDescent="0.25">
      <c r="F1033" s="390"/>
    </row>
    <row r="1034" spans="6:6" x14ac:dyDescent="0.25">
      <c r="F1034" s="390"/>
    </row>
    <row r="1035" spans="6:6" x14ac:dyDescent="0.25">
      <c r="F1035" s="390"/>
    </row>
    <row r="1036" spans="6:6" x14ac:dyDescent="0.25">
      <c r="F1036" s="390"/>
    </row>
    <row r="1037" spans="6:6" x14ac:dyDescent="0.25">
      <c r="F1037" s="390"/>
    </row>
    <row r="1038" spans="6:6" x14ac:dyDescent="0.25">
      <c r="F1038" s="390"/>
    </row>
    <row r="1039" spans="6:6" x14ac:dyDescent="0.25">
      <c r="F1039" s="390"/>
    </row>
    <row r="1040" spans="6:6" x14ac:dyDescent="0.25">
      <c r="F1040" s="390"/>
    </row>
    <row r="1041" spans="6:6" x14ac:dyDescent="0.25">
      <c r="F1041" s="390"/>
    </row>
    <row r="1042" spans="6:6" x14ac:dyDescent="0.25">
      <c r="F1042" s="390"/>
    </row>
    <row r="1043" spans="6:6" x14ac:dyDescent="0.25">
      <c r="F1043" s="390"/>
    </row>
    <row r="1044" spans="6:6" x14ac:dyDescent="0.25">
      <c r="F1044" s="390"/>
    </row>
    <row r="1045" spans="6:6" x14ac:dyDescent="0.25">
      <c r="F1045" s="390"/>
    </row>
    <row r="1046" spans="6:6" x14ac:dyDescent="0.25">
      <c r="F1046" s="390"/>
    </row>
    <row r="1047" spans="6:6" x14ac:dyDescent="0.25">
      <c r="F1047" s="390"/>
    </row>
    <row r="1048" spans="6:6" x14ac:dyDescent="0.25">
      <c r="F1048" s="390"/>
    </row>
    <row r="1049" spans="6:6" x14ac:dyDescent="0.25">
      <c r="F1049" s="390"/>
    </row>
    <row r="1050" spans="6:6" x14ac:dyDescent="0.25">
      <c r="F1050" s="390"/>
    </row>
    <row r="1051" spans="6:6" x14ac:dyDescent="0.25">
      <c r="F1051" s="390"/>
    </row>
    <row r="1052" spans="6:6" x14ac:dyDescent="0.25">
      <c r="F1052" s="390"/>
    </row>
    <row r="1053" spans="6:6" x14ac:dyDescent="0.25">
      <c r="F1053" s="390"/>
    </row>
    <row r="1054" spans="6:6" x14ac:dyDescent="0.25">
      <c r="F1054" s="390"/>
    </row>
    <row r="1055" spans="6:6" x14ac:dyDescent="0.25">
      <c r="F1055" s="390"/>
    </row>
    <row r="1056" spans="6:6" x14ac:dyDescent="0.25">
      <c r="F1056" s="390"/>
    </row>
    <row r="1057" spans="6:6" x14ac:dyDescent="0.25">
      <c r="F1057" s="390"/>
    </row>
    <row r="1058" spans="6:6" x14ac:dyDescent="0.25">
      <c r="F1058" s="390"/>
    </row>
    <row r="1059" spans="6:6" x14ac:dyDescent="0.25">
      <c r="F1059" s="390"/>
    </row>
    <row r="1060" spans="6:6" x14ac:dyDescent="0.25">
      <c r="F1060" s="390"/>
    </row>
    <row r="1061" spans="6:6" x14ac:dyDescent="0.25">
      <c r="F1061" s="390"/>
    </row>
    <row r="1062" spans="6:6" x14ac:dyDescent="0.25">
      <c r="F1062" s="390"/>
    </row>
    <row r="1063" spans="6:6" x14ac:dyDescent="0.25">
      <c r="F1063" s="390"/>
    </row>
    <row r="1064" spans="6:6" x14ac:dyDescent="0.25">
      <c r="F1064" s="390"/>
    </row>
    <row r="1065" spans="6:6" x14ac:dyDescent="0.25">
      <c r="F1065" s="390"/>
    </row>
    <row r="1066" spans="6:6" x14ac:dyDescent="0.25">
      <c r="F1066" s="390"/>
    </row>
    <row r="1067" spans="6:6" x14ac:dyDescent="0.25">
      <c r="F1067" s="390"/>
    </row>
    <row r="1068" spans="6:6" x14ac:dyDescent="0.25">
      <c r="F1068" s="390"/>
    </row>
    <row r="1069" spans="6:6" x14ac:dyDescent="0.25">
      <c r="F1069" s="390"/>
    </row>
    <row r="1070" spans="6:6" x14ac:dyDescent="0.25">
      <c r="F1070" s="390"/>
    </row>
    <row r="1071" spans="6:6" x14ac:dyDescent="0.25">
      <c r="F1071" s="390"/>
    </row>
    <row r="1072" spans="6:6" x14ac:dyDescent="0.25">
      <c r="F1072" s="390"/>
    </row>
    <row r="1073" spans="6:6" x14ac:dyDescent="0.25">
      <c r="F1073" s="390"/>
    </row>
    <row r="1074" spans="6:6" x14ac:dyDescent="0.25">
      <c r="F1074" s="390"/>
    </row>
    <row r="1075" spans="6:6" x14ac:dyDescent="0.25">
      <c r="F1075" s="390"/>
    </row>
    <row r="1076" spans="6:6" x14ac:dyDescent="0.25">
      <c r="F1076" s="390"/>
    </row>
    <row r="1077" spans="6:6" x14ac:dyDescent="0.25">
      <c r="F1077" s="390"/>
    </row>
    <row r="1078" spans="6:6" x14ac:dyDescent="0.25">
      <c r="F1078" s="390"/>
    </row>
    <row r="1079" spans="6:6" x14ac:dyDescent="0.25">
      <c r="F1079" s="390"/>
    </row>
    <row r="1080" spans="6:6" x14ac:dyDescent="0.25">
      <c r="F1080" s="390"/>
    </row>
    <row r="1081" spans="6:6" x14ac:dyDescent="0.25">
      <c r="F1081" s="390"/>
    </row>
    <row r="1082" spans="6:6" x14ac:dyDescent="0.25">
      <c r="F1082" s="390"/>
    </row>
    <row r="1083" spans="6:6" x14ac:dyDescent="0.25">
      <c r="F1083" s="390"/>
    </row>
    <row r="1084" spans="6:6" x14ac:dyDescent="0.25">
      <c r="F1084" s="390"/>
    </row>
    <row r="1085" spans="6:6" x14ac:dyDescent="0.25">
      <c r="F1085" s="390"/>
    </row>
    <row r="1086" spans="6:6" x14ac:dyDescent="0.25">
      <c r="F1086" s="390"/>
    </row>
    <row r="1087" spans="6:6" x14ac:dyDescent="0.25">
      <c r="F1087" s="390"/>
    </row>
    <row r="1088" spans="6:6" x14ac:dyDescent="0.25">
      <c r="F1088" s="390"/>
    </row>
    <row r="1089" spans="6:6" x14ac:dyDescent="0.25">
      <c r="F1089" s="390"/>
    </row>
    <row r="1090" spans="6:6" x14ac:dyDescent="0.25">
      <c r="F1090" s="390"/>
    </row>
    <row r="1091" spans="6:6" x14ac:dyDescent="0.25">
      <c r="F1091" s="390"/>
    </row>
    <row r="1092" spans="6:6" x14ac:dyDescent="0.25">
      <c r="F1092" s="390"/>
    </row>
    <row r="1093" spans="6:6" x14ac:dyDescent="0.25">
      <c r="F1093" s="390"/>
    </row>
    <row r="1094" spans="6:6" x14ac:dyDescent="0.25">
      <c r="F1094" s="390"/>
    </row>
    <row r="1095" spans="6:6" x14ac:dyDescent="0.25">
      <c r="F1095" s="390"/>
    </row>
    <row r="1096" spans="6:6" x14ac:dyDescent="0.25">
      <c r="F1096" s="390"/>
    </row>
    <row r="1097" spans="6:6" x14ac:dyDescent="0.25">
      <c r="F1097" s="390"/>
    </row>
    <row r="1098" spans="6:6" x14ac:dyDescent="0.25">
      <c r="F1098" s="390"/>
    </row>
    <row r="1099" spans="6:6" x14ac:dyDescent="0.25">
      <c r="F1099" s="390"/>
    </row>
    <row r="1100" spans="6:6" x14ac:dyDescent="0.25">
      <c r="F1100" s="390"/>
    </row>
    <row r="1101" spans="6:6" x14ac:dyDescent="0.25">
      <c r="F1101" s="390"/>
    </row>
    <row r="1102" spans="6:6" x14ac:dyDescent="0.25">
      <c r="F1102" s="390"/>
    </row>
    <row r="1103" spans="6:6" x14ac:dyDescent="0.25">
      <c r="F1103" s="390"/>
    </row>
    <row r="1104" spans="6:6" x14ac:dyDescent="0.25">
      <c r="F1104" s="390"/>
    </row>
    <row r="1105" spans="6:6" x14ac:dyDescent="0.25">
      <c r="F1105" s="390"/>
    </row>
    <row r="1106" spans="6:6" x14ac:dyDescent="0.25">
      <c r="F1106" s="390"/>
    </row>
    <row r="1107" spans="6:6" x14ac:dyDescent="0.25">
      <c r="F1107" s="390"/>
    </row>
    <row r="1108" spans="6:6" x14ac:dyDescent="0.25">
      <c r="F1108" s="390"/>
    </row>
    <row r="1109" spans="6:6" x14ac:dyDescent="0.25">
      <c r="F1109" s="390"/>
    </row>
    <row r="1110" spans="6:6" x14ac:dyDescent="0.25">
      <c r="F1110" s="390"/>
    </row>
    <row r="1111" spans="6:6" x14ac:dyDescent="0.25">
      <c r="F1111" s="390"/>
    </row>
    <row r="1112" spans="6:6" x14ac:dyDescent="0.25">
      <c r="F1112" s="390"/>
    </row>
    <row r="1113" spans="6:6" x14ac:dyDescent="0.25">
      <c r="F1113" s="390"/>
    </row>
    <row r="1114" spans="6:6" x14ac:dyDescent="0.25">
      <c r="F1114" s="390"/>
    </row>
    <row r="1115" spans="6:6" x14ac:dyDescent="0.25">
      <c r="F1115" s="390"/>
    </row>
    <row r="1116" spans="6:6" x14ac:dyDescent="0.25">
      <c r="F1116" s="390"/>
    </row>
    <row r="1117" spans="6:6" x14ac:dyDescent="0.25">
      <c r="F1117" s="390"/>
    </row>
    <row r="1118" spans="6:6" x14ac:dyDescent="0.25">
      <c r="F1118" s="390"/>
    </row>
    <row r="1119" spans="6:6" x14ac:dyDescent="0.25">
      <c r="F1119" s="390"/>
    </row>
    <row r="1120" spans="6:6" x14ac:dyDescent="0.25">
      <c r="F1120" s="390"/>
    </row>
    <row r="1121" spans="6:6" x14ac:dyDescent="0.25">
      <c r="F1121" s="390"/>
    </row>
    <row r="1122" spans="6:6" x14ac:dyDescent="0.25">
      <c r="F1122" s="390"/>
    </row>
    <row r="1123" spans="6:6" x14ac:dyDescent="0.25">
      <c r="F1123" s="390"/>
    </row>
    <row r="1124" spans="6:6" x14ac:dyDescent="0.25">
      <c r="F1124" s="390"/>
    </row>
    <row r="1125" spans="6:6" x14ac:dyDescent="0.25">
      <c r="F1125" s="390"/>
    </row>
    <row r="1126" spans="6:6" x14ac:dyDescent="0.25">
      <c r="F1126" s="390"/>
    </row>
    <row r="1127" spans="6:6" x14ac:dyDescent="0.25">
      <c r="F1127" s="390"/>
    </row>
    <row r="1128" spans="6:6" x14ac:dyDescent="0.25">
      <c r="F1128" s="390"/>
    </row>
    <row r="1129" spans="6:6" x14ac:dyDescent="0.25">
      <c r="F1129" s="390"/>
    </row>
    <row r="1130" spans="6:6" x14ac:dyDescent="0.25">
      <c r="F1130" s="390"/>
    </row>
    <row r="1131" spans="6:6" x14ac:dyDescent="0.25">
      <c r="F1131" s="390"/>
    </row>
    <row r="1132" spans="6:6" x14ac:dyDescent="0.25">
      <c r="F1132" s="390"/>
    </row>
    <row r="1133" spans="6:6" x14ac:dyDescent="0.25">
      <c r="F1133" s="390"/>
    </row>
    <row r="1134" spans="6:6" x14ac:dyDescent="0.25">
      <c r="F1134" s="390"/>
    </row>
    <row r="1135" spans="6:6" x14ac:dyDescent="0.25">
      <c r="F1135" s="390"/>
    </row>
    <row r="1136" spans="6:6" x14ac:dyDescent="0.25">
      <c r="F1136" s="390"/>
    </row>
    <row r="1137" spans="6:6" x14ac:dyDescent="0.25">
      <c r="F1137" s="390"/>
    </row>
    <row r="1138" spans="6:6" x14ac:dyDescent="0.25">
      <c r="F1138" s="390"/>
    </row>
    <row r="1139" spans="6:6" x14ac:dyDescent="0.25">
      <c r="F1139" s="390"/>
    </row>
    <row r="1140" spans="6:6" x14ac:dyDescent="0.25">
      <c r="F1140" s="390"/>
    </row>
    <row r="1141" spans="6:6" x14ac:dyDescent="0.25">
      <c r="F1141" s="390"/>
    </row>
    <row r="1142" spans="6:6" x14ac:dyDescent="0.25">
      <c r="F1142" s="390"/>
    </row>
    <row r="1143" spans="6:6" x14ac:dyDescent="0.25">
      <c r="F1143" s="390"/>
    </row>
    <row r="1144" spans="6:6" x14ac:dyDescent="0.25">
      <c r="F1144" s="390"/>
    </row>
    <row r="1145" spans="6:6" x14ac:dyDescent="0.25">
      <c r="F1145" s="390"/>
    </row>
    <row r="1146" spans="6:6" x14ac:dyDescent="0.25">
      <c r="F1146" s="390"/>
    </row>
    <row r="1147" spans="6:6" x14ac:dyDescent="0.25">
      <c r="F1147" s="390"/>
    </row>
    <row r="1148" spans="6:6" x14ac:dyDescent="0.25">
      <c r="F1148" s="390"/>
    </row>
    <row r="1149" spans="6:6" x14ac:dyDescent="0.25">
      <c r="F1149" s="390"/>
    </row>
    <row r="1150" spans="6:6" x14ac:dyDescent="0.25">
      <c r="F1150" s="390"/>
    </row>
    <row r="1151" spans="6:6" x14ac:dyDescent="0.25">
      <c r="F1151" s="390"/>
    </row>
    <row r="1152" spans="6:6" x14ac:dyDescent="0.25">
      <c r="F1152" s="390"/>
    </row>
    <row r="1153" spans="6:6" x14ac:dyDescent="0.25">
      <c r="F1153" s="390"/>
    </row>
    <row r="1154" spans="6:6" x14ac:dyDescent="0.25">
      <c r="F1154" s="390"/>
    </row>
    <row r="1155" spans="6:6" x14ac:dyDescent="0.25">
      <c r="F1155" s="390"/>
    </row>
    <row r="1156" spans="6:6" x14ac:dyDescent="0.25">
      <c r="F1156" s="390"/>
    </row>
    <row r="1157" spans="6:6" x14ac:dyDescent="0.25">
      <c r="F1157" s="390"/>
    </row>
    <row r="1158" spans="6:6" x14ac:dyDescent="0.25">
      <c r="F1158" s="390"/>
    </row>
    <row r="1159" spans="6:6" x14ac:dyDescent="0.25">
      <c r="F1159" s="390"/>
    </row>
    <row r="1160" spans="6:6" x14ac:dyDescent="0.25">
      <c r="F1160" s="390"/>
    </row>
    <row r="1161" spans="6:6" x14ac:dyDescent="0.25">
      <c r="F1161" s="390"/>
    </row>
    <row r="1162" spans="6:6" x14ac:dyDescent="0.25">
      <c r="F1162" s="390"/>
    </row>
    <row r="1163" spans="6:6" x14ac:dyDescent="0.25">
      <c r="F1163" s="390"/>
    </row>
    <row r="1164" spans="6:6" x14ac:dyDescent="0.25">
      <c r="F1164" s="390"/>
    </row>
    <row r="1165" spans="6:6" x14ac:dyDescent="0.25">
      <c r="F1165" s="390"/>
    </row>
    <row r="1166" spans="6:6" x14ac:dyDescent="0.25">
      <c r="F1166" s="390"/>
    </row>
    <row r="1167" spans="6:6" x14ac:dyDescent="0.25">
      <c r="F1167" s="390"/>
    </row>
    <row r="1168" spans="6:6" x14ac:dyDescent="0.25">
      <c r="F1168" s="390"/>
    </row>
    <row r="1169" spans="6:6" x14ac:dyDescent="0.25">
      <c r="F1169" s="390"/>
    </row>
    <row r="1170" spans="6:6" x14ac:dyDescent="0.25">
      <c r="F1170" s="390"/>
    </row>
    <row r="1171" spans="6:6" x14ac:dyDescent="0.25">
      <c r="F1171" s="390"/>
    </row>
    <row r="1172" spans="6:6" x14ac:dyDescent="0.25">
      <c r="F1172" s="390"/>
    </row>
    <row r="1173" spans="6:6" x14ac:dyDescent="0.25">
      <c r="F1173" s="390"/>
    </row>
    <row r="1174" spans="6:6" x14ac:dyDescent="0.25">
      <c r="F1174" s="390"/>
    </row>
    <row r="1175" spans="6:6" x14ac:dyDescent="0.25">
      <c r="F1175" s="390"/>
    </row>
    <row r="1176" spans="6:6" x14ac:dyDescent="0.25">
      <c r="F1176" s="390"/>
    </row>
    <row r="1177" spans="6:6" x14ac:dyDescent="0.25">
      <c r="F1177" s="390"/>
    </row>
    <row r="1178" spans="6:6" x14ac:dyDescent="0.25">
      <c r="F1178" s="390"/>
    </row>
    <row r="1179" spans="6:6" x14ac:dyDescent="0.25">
      <c r="F1179" s="390"/>
    </row>
    <row r="1180" spans="6:6" x14ac:dyDescent="0.25">
      <c r="F1180" s="390"/>
    </row>
    <row r="1181" spans="6:6" x14ac:dyDescent="0.25">
      <c r="F1181" s="390"/>
    </row>
    <row r="1182" spans="6:6" x14ac:dyDescent="0.25">
      <c r="F1182" s="390"/>
    </row>
    <row r="1183" spans="6:6" x14ac:dyDescent="0.25">
      <c r="F1183" s="390"/>
    </row>
    <row r="1184" spans="6:6" x14ac:dyDescent="0.25">
      <c r="F1184" s="390"/>
    </row>
    <row r="1185" spans="6:6" x14ac:dyDescent="0.25">
      <c r="F1185" s="390"/>
    </row>
    <row r="1186" spans="6:6" x14ac:dyDescent="0.25">
      <c r="F1186" s="390"/>
    </row>
    <row r="1187" spans="6:6" x14ac:dyDescent="0.25">
      <c r="F1187" s="390"/>
    </row>
    <row r="1188" spans="6:6" x14ac:dyDescent="0.25">
      <c r="F1188" s="390"/>
    </row>
    <row r="1189" spans="6:6" x14ac:dyDescent="0.25">
      <c r="F1189" s="390"/>
    </row>
    <row r="1190" spans="6:6" x14ac:dyDescent="0.25">
      <c r="F1190" s="390"/>
    </row>
    <row r="1191" spans="6:6" x14ac:dyDescent="0.25">
      <c r="F1191" s="390"/>
    </row>
    <row r="1192" spans="6:6" x14ac:dyDescent="0.25">
      <c r="F1192" s="390"/>
    </row>
    <row r="1193" spans="6:6" x14ac:dyDescent="0.25">
      <c r="F1193" s="390"/>
    </row>
    <row r="1194" spans="6:6" x14ac:dyDescent="0.25">
      <c r="F1194" s="390"/>
    </row>
    <row r="1195" spans="6:6" x14ac:dyDescent="0.25">
      <c r="F1195" s="390"/>
    </row>
    <row r="1196" spans="6:6" x14ac:dyDescent="0.25">
      <c r="F1196" s="390"/>
    </row>
    <row r="1197" spans="6:6" x14ac:dyDescent="0.25">
      <c r="F1197" s="390"/>
    </row>
    <row r="1198" spans="6:6" x14ac:dyDescent="0.25">
      <c r="F1198" s="390"/>
    </row>
    <row r="1199" spans="6:6" x14ac:dyDescent="0.25">
      <c r="F1199" s="390"/>
    </row>
    <row r="1200" spans="6:6" x14ac:dyDescent="0.25">
      <c r="F1200" s="390"/>
    </row>
    <row r="1201" spans="6:6" x14ac:dyDescent="0.25">
      <c r="F1201" s="390"/>
    </row>
    <row r="1202" spans="6:6" x14ac:dyDescent="0.25">
      <c r="F1202" s="390"/>
    </row>
    <row r="1203" spans="6:6" x14ac:dyDescent="0.25">
      <c r="F1203" s="390"/>
    </row>
    <row r="1204" spans="6:6" x14ac:dyDescent="0.25">
      <c r="F1204" s="390"/>
    </row>
    <row r="1205" spans="6:6" x14ac:dyDescent="0.25">
      <c r="F1205" s="390"/>
    </row>
    <row r="1206" spans="6:6" x14ac:dyDescent="0.25">
      <c r="F1206" s="390"/>
    </row>
    <row r="1207" spans="6:6" x14ac:dyDescent="0.25">
      <c r="F1207" s="390"/>
    </row>
    <row r="1208" spans="6:6" x14ac:dyDescent="0.25">
      <c r="F1208" s="390"/>
    </row>
    <row r="1209" spans="6:6" x14ac:dyDescent="0.25">
      <c r="F1209" s="390"/>
    </row>
    <row r="1210" spans="6:6" x14ac:dyDescent="0.25">
      <c r="F1210" s="390"/>
    </row>
    <row r="1211" spans="6:6" x14ac:dyDescent="0.25">
      <c r="F1211" s="390"/>
    </row>
    <row r="1212" spans="6:6" x14ac:dyDescent="0.25">
      <c r="F1212" s="390"/>
    </row>
    <row r="1213" spans="6:6" x14ac:dyDescent="0.25">
      <c r="F1213" s="390"/>
    </row>
    <row r="1214" spans="6:6" x14ac:dyDescent="0.25">
      <c r="F1214" s="390"/>
    </row>
    <row r="1215" spans="6:6" x14ac:dyDescent="0.25">
      <c r="F1215" s="390"/>
    </row>
    <row r="1216" spans="6:6" x14ac:dyDescent="0.25">
      <c r="F1216" s="390"/>
    </row>
    <row r="1217" spans="6:6" x14ac:dyDescent="0.25">
      <c r="F1217" s="390"/>
    </row>
    <row r="1218" spans="6:6" x14ac:dyDescent="0.25">
      <c r="F1218" s="390"/>
    </row>
    <row r="1219" spans="6:6" x14ac:dyDescent="0.25">
      <c r="F1219" s="390"/>
    </row>
    <row r="1220" spans="6:6" x14ac:dyDescent="0.25">
      <c r="F1220" s="390"/>
    </row>
    <row r="1221" spans="6:6" x14ac:dyDescent="0.25">
      <c r="F1221" s="390"/>
    </row>
    <row r="1222" spans="6:6" x14ac:dyDescent="0.25">
      <c r="F1222" s="390"/>
    </row>
    <row r="1223" spans="6:6" x14ac:dyDescent="0.25">
      <c r="F1223" s="390"/>
    </row>
    <row r="1224" spans="6:6" x14ac:dyDescent="0.25">
      <c r="F1224" s="390"/>
    </row>
    <row r="1225" spans="6:6" x14ac:dyDescent="0.25">
      <c r="F1225" s="390"/>
    </row>
    <row r="1226" spans="6:6" x14ac:dyDescent="0.25">
      <c r="F1226" s="390"/>
    </row>
    <row r="1227" spans="6:6" x14ac:dyDescent="0.25">
      <c r="F1227" s="390"/>
    </row>
    <row r="1228" spans="6:6" x14ac:dyDescent="0.25">
      <c r="F1228" s="390"/>
    </row>
    <row r="1229" spans="6:6" x14ac:dyDescent="0.25">
      <c r="F1229" s="390"/>
    </row>
    <row r="1230" spans="6:6" x14ac:dyDescent="0.25">
      <c r="F1230" s="390"/>
    </row>
    <row r="1231" spans="6:6" x14ac:dyDescent="0.25">
      <c r="F1231" s="390"/>
    </row>
    <row r="1232" spans="6:6" x14ac:dyDescent="0.25">
      <c r="F1232" s="390"/>
    </row>
    <row r="1233" spans="6:6" x14ac:dyDescent="0.25">
      <c r="F1233" s="390"/>
    </row>
    <row r="1234" spans="6:6" x14ac:dyDescent="0.25">
      <c r="F1234" s="390"/>
    </row>
    <row r="1235" spans="6:6" x14ac:dyDescent="0.25">
      <c r="F1235" s="390"/>
    </row>
    <row r="1236" spans="6:6" x14ac:dyDescent="0.25">
      <c r="F1236" s="390"/>
    </row>
    <row r="1237" spans="6:6" x14ac:dyDescent="0.25">
      <c r="F1237" s="390"/>
    </row>
    <row r="1238" spans="6:6" x14ac:dyDescent="0.25">
      <c r="F1238" s="390"/>
    </row>
    <row r="1239" spans="6:6" x14ac:dyDescent="0.25">
      <c r="F1239" s="390"/>
    </row>
    <row r="1240" spans="6:6" x14ac:dyDescent="0.25">
      <c r="F1240" s="390"/>
    </row>
    <row r="1241" spans="6:6" x14ac:dyDescent="0.25">
      <c r="F1241" s="390"/>
    </row>
    <row r="1242" spans="6:6" x14ac:dyDescent="0.25">
      <c r="F1242" s="390"/>
    </row>
    <row r="1243" spans="6:6" x14ac:dyDescent="0.25">
      <c r="F1243" s="390"/>
    </row>
    <row r="1244" spans="6:6" x14ac:dyDescent="0.25">
      <c r="F1244" s="390"/>
    </row>
    <row r="1245" spans="6:6" x14ac:dyDescent="0.25">
      <c r="F1245" s="390"/>
    </row>
    <row r="1246" spans="6:6" x14ac:dyDescent="0.25">
      <c r="F1246" s="390"/>
    </row>
    <row r="1247" spans="6:6" x14ac:dyDescent="0.25">
      <c r="F1247" s="390"/>
    </row>
    <row r="1248" spans="6:6" x14ac:dyDescent="0.25">
      <c r="F1248" s="390"/>
    </row>
    <row r="1249" spans="6:6" x14ac:dyDescent="0.25">
      <c r="F1249" s="390"/>
    </row>
    <row r="1250" spans="6:6" x14ac:dyDescent="0.25">
      <c r="F1250" s="390"/>
    </row>
    <row r="1251" spans="6:6" x14ac:dyDescent="0.25">
      <c r="F1251" s="390"/>
    </row>
    <row r="1252" spans="6:6" x14ac:dyDescent="0.25">
      <c r="F1252" s="390"/>
    </row>
    <row r="1253" spans="6:6" x14ac:dyDescent="0.25">
      <c r="F1253" s="390"/>
    </row>
    <row r="1254" spans="6:6" x14ac:dyDescent="0.25">
      <c r="F1254" s="390"/>
    </row>
    <row r="1255" spans="6:6" x14ac:dyDescent="0.25">
      <c r="F1255" s="390"/>
    </row>
    <row r="1256" spans="6:6" x14ac:dyDescent="0.25">
      <c r="F1256" s="390"/>
    </row>
    <row r="1257" spans="6:6" x14ac:dyDescent="0.25">
      <c r="F1257" s="390"/>
    </row>
    <row r="1258" spans="6:6" x14ac:dyDescent="0.25">
      <c r="F1258" s="390"/>
    </row>
    <row r="1259" spans="6:6" x14ac:dyDescent="0.25">
      <c r="F1259" s="390"/>
    </row>
    <row r="1260" spans="6:6" x14ac:dyDescent="0.25">
      <c r="F1260" s="390"/>
    </row>
    <row r="1261" spans="6:6" x14ac:dyDescent="0.25">
      <c r="F1261" s="390"/>
    </row>
    <row r="1262" spans="6:6" x14ac:dyDescent="0.25">
      <c r="F1262" s="390"/>
    </row>
    <row r="1263" spans="6:6" x14ac:dyDescent="0.25">
      <c r="F1263" s="390"/>
    </row>
    <row r="1264" spans="6:6" x14ac:dyDescent="0.25">
      <c r="F1264" s="390"/>
    </row>
    <row r="1265" spans="6:6" x14ac:dyDescent="0.25">
      <c r="F1265" s="390"/>
    </row>
    <row r="1266" spans="6:6" x14ac:dyDescent="0.25">
      <c r="F1266" s="390"/>
    </row>
    <row r="1267" spans="6:6" x14ac:dyDescent="0.25">
      <c r="F1267" s="390"/>
    </row>
    <row r="1268" spans="6:6" x14ac:dyDescent="0.25">
      <c r="F1268" s="390"/>
    </row>
    <row r="1269" spans="6:6" x14ac:dyDescent="0.25">
      <c r="F1269" s="390"/>
    </row>
    <row r="1270" spans="6:6" x14ac:dyDescent="0.25">
      <c r="F1270" s="390"/>
    </row>
    <row r="1271" spans="6:6" x14ac:dyDescent="0.25">
      <c r="F1271" s="390"/>
    </row>
    <row r="1272" spans="6:6" x14ac:dyDescent="0.25">
      <c r="F1272" s="390"/>
    </row>
    <row r="1273" spans="6:6" x14ac:dyDescent="0.25">
      <c r="F1273" s="390"/>
    </row>
    <row r="1274" spans="6:6" x14ac:dyDescent="0.25">
      <c r="F1274" s="390"/>
    </row>
    <row r="1275" spans="6:6" x14ac:dyDescent="0.25">
      <c r="F1275" s="390"/>
    </row>
    <row r="1276" spans="6:6" x14ac:dyDescent="0.25">
      <c r="F1276" s="390"/>
    </row>
    <row r="1277" spans="6:6" x14ac:dyDescent="0.25">
      <c r="F1277" s="390"/>
    </row>
    <row r="1278" spans="6:6" x14ac:dyDescent="0.25">
      <c r="F1278" s="390"/>
    </row>
    <row r="1279" spans="6:6" x14ac:dyDescent="0.25">
      <c r="F1279" s="390"/>
    </row>
    <row r="1280" spans="6:6" x14ac:dyDescent="0.25">
      <c r="F1280" s="390"/>
    </row>
    <row r="1281" spans="6:6" x14ac:dyDescent="0.25">
      <c r="F1281" s="390"/>
    </row>
    <row r="1282" spans="6:6" x14ac:dyDescent="0.25">
      <c r="F1282" s="390"/>
    </row>
    <row r="1283" spans="6:6" x14ac:dyDescent="0.25">
      <c r="F1283" s="390"/>
    </row>
    <row r="1284" spans="6:6" x14ac:dyDescent="0.25">
      <c r="F1284" s="390"/>
    </row>
    <row r="1285" spans="6:6" x14ac:dyDescent="0.25">
      <c r="F1285" s="390"/>
    </row>
    <row r="1286" spans="6:6" x14ac:dyDescent="0.25">
      <c r="F1286" s="390"/>
    </row>
    <row r="1287" spans="6:6" x14ac:dyDescent="0.25">
      <c r="F1287" s="390"/>
    </row>
    <row r="1288" spans="6:6" x14ac:dyDescent="0.25">
      <c r="F1288" s="390"/>
    </row>
    <row r="1289" spans="6:6" x14ac:dyDescent="0.25">
      <c r="F1289" s="390"/>
    </row>
    <row r="1290" spans="6:6" x14ac:dyDescent="0.25">
      <c r="F1290" s="390"/>
    </row>
    <row r="1291" spans="6:6" x14ac:dyDescent="0.25">
      <c r="F1291" s="390"/>
    </row>
    <row r="1292" spans="6:6" x14ac:dyDescent="0.25">
      <c r="F1292" s="390"/>
    </row>
    <row r="1293" spans="6:6" x14ac:dyDescent="0.25">
      <c r="F1293" s="390"/>
    </row>
    <row r="1294" spans="6:6" x14ac:dyDescent="0.25">
      <c r="F1294" s="390"/>
    </row>
    <row r="1295" spans="6:6" x14ac:dyDescent="0.25">
      <c r="F1295" s="390"/>
    </row>
    <row r="1296" spans="6:6" x14ac:dyDescent="0.25">
      <c r="F1296" s="390"/>
    </row>
    <row r="1297" spans="6:6" x14ac:dyDescent="0.25">
      <c r="F1297" s="390"/>
    </row>
    <row r="1298" spans="6:6" x14ac:dyDescent="0.25">
      <c r="F1298" s="390"/>
    </row>
    <row r="1299" spans="6:6" x14ac:dyDescent="0.25">
      <c r="F1299" s="390"/>
    </row>
    <row r="1300" spans="6:6" x14ac:dyDescent="0.25">
      <c r="F1300" s="390"/>
    </row>
    <row r="1301" spans="6:6" x14ac:dyDescent="0.25">
      <c r="F1301" s="390"/>
    </row>
    <row r="1302" spans="6:6" x14ac:dyDescent="0.25">
      <c r="F1302" s="390"/>
    </row>
    <row r="1303" spans="6:6" x14ac:dyDescent="0.25">
      <c r="F1303" s="390"/>
    </row>
    <row r="1304" spans="6:6" x14ac:dyDescent="0.25">
      <c r="F1304" s="390"/>
    </row>
    <row r="1305" spans="6:6" x14ac:dyDescent="0.25">
      <c r="F1305" s="390"/>
    </row>
    <row r="1306" spans="6:6" x14ac:dyDescent="0.25">
      <c r="F1306" s="390"/>
    </row>
    <row r="1307" spans="6:6" x14ac:dyDescent="0.25">
      <c r="F1307" s="390"/>
    </row>
    <row r="1308" spans="6:6" x14ac:dyDescent="0.25">
      <c r="F1308" s="390"/>
    </row>
    <row r="1309" spans="6:6" x14ac:dyDescent="0.25">
      <c r="F1309" s="390"/>
    </row>
    <row r="1310" spans="6:6" x14ac:dyDescent="0.25">
      <c r="F1310" s="390"/>
    </row>
    <row r="1311" spans="6:6" x14ac:dyDescent="0.25">
      <c r="F1311" s="390"/>
    </row>
    <row r="1312" spans="6:6" x14ac:dyDescent="0.25">
      <c r="F1312" s="390"/>
    </row>
    <row r="1313" spans="6:6" x14ac:dyDescent="0.25">
      <c r="F1313" s="390"/>
    </row>
    <row r="1314" spans="6:6" x14ac:dyDescent="0.25">
      <c r="F1314" s="390"/>
    </row>
    <row r="1315" spans="6:6" x14ac:dyDescent="0.25">
      <c r="F1315" s="390"/>
    </row>
    <row r="1316" spans="6:6" x14ac:dyDescent="0.25">
      <c r="F1316" s="390"/>
    </row>
    <row r="1317" spans="6:6" x14ac:dyDescent="0.25">
      <c r="F1317" s="390"/>
    </row>
    <row r="1318" spans="6:6" x14ac:dyDescent="0.25">
      <c r="F1318" s="390"/>
    </row>
    <row r="1319" spans="6:6" x14ac:dyDescent="0.25">
      <c r="F1319" s="390"/>
    </row>
    <row r="1320" spans="6:6" x14ac:dyDescent="0.25">
      <c r="F1320" s="390"/>
    </row>
    <row r="1321" spans="6:6" x14ac:dyDescent="0.25">
      <c r="F1321" s="390"/>
    </row>
    <row r="1322" spans="6:6" x14ac:dyDescent="0.25">
      <c r="F1322" s="390"/>
    </row>
    <row r="1323" spans="6:6" x14ac:dyDescent="0.25">
      <c r="F1323" s="390"/>
    </row>
    <row r="1324" spans="6:6" x14ac:dyDescent="0.25">
      <c r="F1324" s="390"/>
    </row>
    <row r="1325" spans="6:6" x14ac:dyDescent="0.25">
      <c r="F1325" s="390"/>
    </row>
    <row r="1326" spans="6:6" x14ac:dyDescent="0.25">
      <c r="F1326" s="390"/>
    </row>
    <row r="1327" spans="6:6" x14ac:dyDescent="0.25">
      <c r="F1327" s="390"/>
    </row>
    <row r="1328" spans="6:6" x14ac:dyDescent="0.25">
      <c r="F1328" s="390"/>
    </row>
    <row r="1329" spans="6:6" x14ac:dyDescent="0.25">
      <c r="F1329" s="390"/>
    </row>
    <row r="1330" spans="6:6" x14ac:dyDescent="0.25">
      <c r="F1330" s="390"/>
    </row>
    <row r="1331" spans="6:6" x14ac:dyDescent="0.25">
      <c r="F1331" s="390"/>
    </row>
    <row r="1332" spans="6:6" x14ac:dyDescent="0.25">
      <c r="F1332" s="390"/>
    </row>
    <row r="1333" spans="6:6" x14ac:dyDescent="0.25">
      <c r="F1333" s="390"/>
    </row>
    <row r="1334" spans="6:6" x14ac:dyDescent="0.25">
      <c r="F1334" s="390"/>
    </row>
    <row r="1335" spans="6:6" x14ac:dyDescent="0.25">
      <c r="F1335" s="390"/>
    </row>
    <row r="1336" spans="6:6" x14ac:dyDescent="0.25">
      <c r="F1336" s="390"/>
    </row>
    <row r="1337" spans="6:6" x14ac:dyDescent="0.25">
      <c r="F1337" s="390"/>
    </row>
    <row r="1338" spans="6:6" x14ac:dyDescent="0.25">
      <c r="F1338" s="390"/>
    </row>
    <row r="1339" spans="6:6" x14ac:dyDescent="0.25">
      <c r="F1339" s="390"/>
    </row>
    <row r="1340" spans="6:6" x14ac:dyDescent="0.25">
      <c r="F1340" s="390"/>
    </row>
    <row r="1341" spans="6:6" x14ac:dyDescent="0.25">
      <c r="F1341" s="390"/>
    </row>
    <row r="1342" spans="6:6" x14ac:dyDescent="0.25">
      <c r="F1342" s="390"/>
    </row>
    <row r="1343" spans="6:6" x14ac:dyDescent="0.25">
      <c r="F1343" s="390"/>
    </row>
    <row r="1344" spans="6:6" x14ac:dyDescent="0.25">
      <c r="F1344" s="390"/>
    </row>
    <row r="1345" spans="6:6" x14ac:dyDescent="0.25">
      <c r="F1345" s="390"/>
    </row>
    <row r="1346" spans="6:6" x14ac:dyDescent="0.25">
      <c r="F1346" s="390"/>
    </row>
    <row r="1347" spans="6:6" x14ac:dyDescent="0.25">
      <c r="F1347" s="390"/>
    </row>
    <row r="1348" spans="6:6" x14ac:dyDescent="0.25">
      <c r="F1348" s="390"/>
    </row>
    <row r="1349" spans="6:6" x14ac:dyDescent="0.25">
      <c r="F1349" s="390"/>
    </row>
    <row r="1350" spans="6:6" x14ac:dyDescent="0.25">
      <c r="F1350" s="390"/>
    </row>
    <row r="1351" spans="6:6" x14ac:dyDescent="0.25">
      <c r="F1351" s="390"/>
    </row>
    <row r="1352" spans="6:6" x14ac:dyDescent="0.25">
      <c r="F1352" s="390"/>
    </row>
    <row r="1353" spans="6:6" x14ac:dyDescent="0.25">
      <c r="F1353" s="390"/>
    </row>
    <row r="1354" spans="6:6" x14ac:dyDescent="0.25">
      <c r="F1354" s="390"/>
    </row>
    <row r="1355" spans="6:6" x14ac:dyDescent="0.25">
      <c r="F1355" s="390"/>
    </row>
    <row r="1356" spans="6:6" x14ac:dyDescent="0.25">
      <c r="F1356" s="390"/>
    </row>
    <row r="1357" spans="6:6" x14ac:dyDescent="0.25">
      <c r="F1357" s="390"/>
    </row>
    <row r="1358" spans="6:6" x14ac:dyDescent="0.25">
      <c r="F1358" s="390"/>
    </row>
    <row r="1359" spans="6:6" x14ac:dyDescent="0.25">
      <c r="F1359" s="390"/>
    </row>
    <row r="1360" spans="6:6" x14ac:dyDescent="0.25">
      <c r="F1360" s="390"/>
    </row>
    <row r="1361" spans="6:6" x14ac:dyDescent="0.25">
      <c r="F1361" s="390"/>
    </row>
    <row r="1362" spans="6:6" x14ac:dyDescent="0.25">
      <c r="F1362" s="390"/>
    </row>
    <row r="1363" spans="6:6" x14ac:dyDescent="0.25">
      <c r="F1363" s="390"/>
    </row>
    <row r="1364" spans="6:6" x14ac:dyDescent="0.25">
      <c r="F1364" s="390"/>
    </row>
    <row r="1365" spans="6:6" x14ac:dyDescent="0.25">
      <c r="F1365" s="390"/>
    </row>
    <row r="1366" spans="6:6" x14ac:dyDescent="0.25">
      <c r="F1366" s="390"/>
    </row>
    <row r="1367" spans="6:6" x14ac:dyDescent="0.25">
      <c r="F1367" s="390"/>
    </row>
    <row r="1368" spans="6:6" x14ac:dyDescent="0.25">
      <c r="F1368" s="390"/>
    </row>
    <row r="1369" spans="6:6" x14ac:dyDescent="0.25">
      <c r="F1369" s="390"/>
    </row>
    <row r="1370" spans="6:6" x14ac:dyDescent="0.25">
      <c r="F1370" s="390"/>
    </row>
    <row r="1371" spans="6:6" x14ac:dyDescent="0.25">
      <c r="F1371" s="390"/>
    </row>
    <row r="1372" spans="6:6" x14ac:dyDescent="0.25">
      <c r="F1372" s="390"/>
    </row>
    <row r="1373" spans="6:6" x14ac:dyDescent="0.25">
      <c r="F1373" s="390"/>
    </row>
    <row r="1374" spans="6:6" x14ac:dyDescent="0.25">
      <c r="F1374" s="390"/>
    </row>
    <row r="1375" spans="6:6" x14ac:dyDescent="0.25">
      <c r="F1375" s="390"/>
    </row>
    <row r="1376" spans="6:6" x14ac:dyDescent="0.25">
      <c r="F1376" s="390"/>
    </row>
    <row r="1377" spans="6:6" x14ac:dyDescent="0.25">
      <c r="F1377" s="390"/>
    </row>
    <row r="1378" spans="6:6" x14ac:dyDescent="0.25">
      <c r="F1378" s="390"/>
    </row>
    <row r="1379" spans="6:6" x14ac:dyDescent="0.25">
      <c r="F1379" s="390"/>
    </row>
    <row r="1380" spans="6:6" x14ac:dyDescent="0.25">
      <c r="F1380" s="390"/>
    </row>
    <row r="1381" spans="6:6" x14ac:dyDescent="0.25">
      <c r="F1381" s="390"/>
    </row>
    <row r="1382" spans="6:6" x14ac:dyDescent="0.25">
      <c r="F1382" s="390"/>
    </row>
    <row r="1383" spans="6:6" x14ac:dyDescent="0.25">
      <c r="F1383" s="390"/>
    </row>
    <row r="1384" spans="6:6" x14ac:dyDescent="0.25">
      <c r="F1384" s="390"/>
    </row>
    <row r="1385" spans="6:6" x14ac:dyDescent="0.25">
      <c r="F1385" s="390"/>
    </row>
    <row r="1386" spans="6:6" x14ac:dyDescent="0.25">
      <c r="F1386" s="390"/>
    </row>
    <row r="1387" spans="6:6" x14ac:dyDescent="0.25">
      <c r="F1387" s="390"/>
    </row>
    <row r="1388" spans="6:6" x14ac:dyDescent="0.25">
      <c r="F1388" s="390"/>
    </row>
    <row r="1389" spans="6:6" x14ac:dyDescent="0.25">
      <c r="F1389" s="390"/>
    </row>
    <row r="1390" spans="6:6" x14ac:dyDescent="0.25">
      <c r="F1390" s="390"/>
    </row>
    <row r="1391" spans="6:6" x14ac:dyDescent="0.25">
      <c r="F1391" s="390"/>
    </row>
    <row r="1392" spans="6:6" x14ac:dyDescent="0.25">
      <c r="F1392" s="390"/>
    </row>
    <row r="1393" spans="6:6" x14ac:dyDescent="0.25">
      <c r="F1393" s="390"/>
    </row>
    <row r="1394" spans="6:6" x14ac:dyDescent="0.25">
      <c r="F1394" s="390"/>
    </row>
    <row r="1395" spans="6:6" x14ac:dyDescent="0.25">
      <c r="F1395" s="390"/>
    </row>
    <row r="1396" spans="6:6" x14ac:dyDescent="0.25">
      <c r="F1396" s="390"/>
    </row>
    <row r="1397" spans="6:6" x14ac:dyDescent="0.25">
      <c r="F1397" s="390"/>
    </row>
    <row r="1398" spans="6:6" x14ac:dyDescent="0.25">
      <c r="F1398" s="390"/>
    </row>
    <row r="1399" spans="6:6" x14ac:dyDescent="0.25">
      <c r="F1399" s="390"/>
    </row>
    <row r="1400" spans="6:6" x14ac:dyDescent="0.25">
      <c r="F1400" s="390"/>
    </row>
    <row r="1401" spans="6:6" x14ac:dyDescent="0.25">
      <c r="F1401" s="390"/>
    </row>
    <row r="1402" spans="6:6" x14ac:dyDescent="0.25">
      <c r="F1402" s="390"/>
    </row>
    <row r="1403" spans="6:6" x14ac:dyDescent="0.25">
      <c r="F1403" s="390"/>
    </row>
    <row r="1404" spans="6:6" x14ac:dyDescent="0.25">
      <c r="F1404" s="390"/>
    </row>
    <row r="1405" spans="6:6" x14ac:dyDescent="0.25">
      <c r="F1405" s="390"/>
    </row>
    <row r="1406" spans="6:6" x14ac:dyDescent="0.25">
      <c r="F1406" s="390"/>
    </row>
    <row r="1407" spans="6:6" x14ac:dyDescent="0.25">
      <c r="F1407" s="390"/>
    </row>
    <row r="1408" spans="6:6" x14ac:dyDescent="0.25">
      <c r="F1408" s="390"/>
    </row>
    <row r="1409" spans="6:6" x14ac:dyDescent="0.25">
      <c r="F1409" s="390"/>
    </row>
    <row r="1410" spans="6:6" x14ac:dyDescent="0.25">
      <c r="F1410" s="390"/>
    </row>
    <row r="1411" spans="6:6" x14ac:dyDescent="0.25">
      <c r="F1411" s="390"/>
    </row>
    <row r="1412" spans="6:6" x14ac:dyDescent="0.25">
      <c r="F1412" s="390"/>
    </row>
    <row r="1413" spans="6:6" x14ac:dyDescent="0.25">
      <c r="F1413" s="390"/>
    </row>
    <row r="1414" spans="6:6" x14ac:dyDescent="0.25">
      <c r="F1414" s="390"/>
    </row>
    <row r="1415" spans="6:6" x14ac:dyDescent="0.25">
      <c r="F1415" s="390"/>
    </row>
    <row r="1416" spans="6:6" x14ac:dyDescent="0.25">
      <c r="F1416" s="390"/>
    </row>
    <row r="1417" spans="6:6" x14ac:dyDescent="0.25">
      <c r="F1417" s="390"/>
    </row>
    <row r="1418" spans="6:6" x14ac:dyDescent="0.25">
      <c r="F1418" s="390"/>
    </row>
    <row r="1419" spans="6:6" x14ac:dyDescent="0.25">
      <c r="F1419" s="390"/>
    </row>
    <row r="1420" spans="6:6" x14ac:dyDescent="0.25">
      <c r="F1420" s="390"/>
    </row>
    <row r="1421" spans="6:6" x14ac:dyDescent="0.25">
      <c r="F1421" s="390"/>
    </row>
    <row r="1422" spans="6:6" x14ac:dyDescent="0.25">
      <c r="F1422" s="390"/>
    </row>
    <row r="1423" spans="6:6" x14ac:dyDescent="0.25">
      <c r="F1423" s="390"/>
    </row>
    <row r="1424" spans="6:6" x14ac:dyDescent="0.25">
      <c r="F1424" s="390"/>
    </row>
    <row r="1425" spans="6:6" x14ac:dyDescent="0.25">
      <c r="F1425" s="390"/>
    </row>
    <row r="1426" spans="6:6" x14ac:dyDescent="0.25">
      <c r="F1426" s="390"/>
    </row>
    <row r="1427" spans="6:6" x14ac:dyDescent="0.25">
      <c r="F1427" s="390"/>
    </row>
    <row r="1428" spans="6:6" x14ac:dyDescent="0.25">
      <c r="F1428" s="390"/>
    </row>
    <row r="1429" spans="6:6" x14ac:dyDescent="0.25">
      <c r="F1429" s="390"/>
    </row>
    <row r="1430" spans="6:6" x14ac:dyDescent="0.25">
      <c r="F1430" s="390"/>
    </row>
    <row r="1431" spans="6:6" x14ac:dyDescent="0.25">
      <c r="F1431" s="390"/>
    </row>
    <row r="1432" spans="6:6" x14ac:dyDescent="0.25">
      <c r="F1432" s="390"/>
    </row>
    <row r="1433" spans="6:6" x14ac:dyDescent="0.25">
      <c r="F1433" s="390"/>
    </row>
    <row r="1434" spans="6:6" x14ac:dyDescent="0.25">
      <c r="F1434" s="390"/>
    </row>
    <row r="1435" spans="6:6" x14ac:dyDescent="0.25">
      <c r="F1435" s="390"/>
    </row>
    <row r="1436" spans="6:6" x14ac:dyDescent="0.25">
      <c r="F1436" s="390"/>
    </row>
    <row r="1437" spans="6:6" x14ac:dyDescent="0.25">
      <c r="F1437" s="390"/>
    </row>
    <row r="1438" spans="6:6" x14ac:dyDescent="0.25">
      <c r="F1438" s="390"/>
    </row>
    <row r="1439" spans="6:6" x14ac:dyDescent="0.25">
      <c r="F1439" s="390"/>
    </row>
    <row r="1440" spans="6:6" x14ac:dyDescent="0.25">
      <c r="F1440" s="390"/>
    </row>
    <row r="1441" spans="6:6" x14ac:dyDescent="0.25">
      <c r="F1441" s="390"/>
    </row>
    <row r="1442" spans="6:6" x14ac:dyDescent="0.25">
      <c r="F1442" s="390"/>
    </row>
    <row r="1443" spans="6:6" x14ac:dyDescent="0.25">
      <c r="F1443" s="390"/>
    </row>
    <row r="1444" spans="6:6" x14ac:dyDescent="0.25">
      <c r="F1444" s="390"/>
    </row>
    <row r="1445" spans="6:6" x14ac:dyDescent="0.25">
      <c r="F1445" s="390"/>
    </row>
    <row r="1446" spans="6:6" x14ac:dyDescent="0.25">
      <c r="F1446" s="390"/>
    </row>
    <row r="1447" spans="6:6" x14ac:dyDescent="0.25">
      <c r="F1447" s="390"/>
    </row>
    <row r="1448" spans="6:6" x14ac:dyDescent="0.25">
      <c r="F1448" s="390"/>
    </row>
    <row r="1449" spans="6:6" x14ac:dyDescent="0.25">
      <c r="F1449" s="390"/>
    </row>
    <row r="1450" spans="6:6" x14ac:dyDescent="0.25">
      <c r="F1450" s="390"/>
    </row>
    <row r="1451" spans="6:6" x14ac:dyDescent="0.25">
      <c r="F1451" s="390"/>
    </row>
    <row r="1452" spans="6:6" x14ac:dyDescent="0.25">
      <c r="F1452" s="390"/>
    </row>
    <row r="1453" spans="6:6" x14ac:dyDescent="0.25">
      <c r="F1453" s="390"/>
    </row>
    <row r="1454" spans="6:6" x14ac:dyDescent="0.25">
      <c r="F1454" s="390"/>
    </row>
    <row r="1455" spans="6:6" x14ac:dyDescent="0.25">
      <c r="F1455" s="390"/>
    </row>
    <row r="1456" spans="6:6" x14ac:dyDescent="0.25">
      <c r="F1456" s="390"/>
    </row>
    <row r="1457" spans="6:6" x14ac:dyDescent="0.25">
      <c r="F1457" s="390"/>
    </row>
    <row r="1458" spans="6:6" x14ac:dyDescent="0.25">
      <c r="F1458" s="390"/>
    </row>
    <row r="1459" spans="6:6" x14ac:dyDescent="0.25">
      <c r="F1459" s="390"/>
    </row>
    <row r="1460" spans="6:6" x14ac:dyDescent="0.25">
      <c r="F1460" s="390"/>
    </row>
    <row r="1461" spans="6:6" x14ac:dyDescent="0.25">
      <c r="F1461" s="390"/>
    </row>
    <row r="1462" spans="6:6" x14ac:dyDescent="0.25">
      <c r="F1462" s="390"/>
    </row>
    <row r="1463" spans="6:6" x14ac:dyDescent="0.25">
      <c r="F1463" s="390"/>
    </row>
    <row r="1464" spans="6:6" x14ac:dyDescent="0.25">
      <c r="F1464" s="390"/>
    </row>
    <row r="1465" spans="6:6" x14ac:dyDescent="0.25">
      <c r="F1465" s="390"/>
    </row>
    <row r="1466" spans="6:6" x14ac:dyDescent="0.25">
      <c r="F1466" s="390"/>
    </row>
    <row r="1467" spans="6:6" x14ac:dyDescent="0.25">
      <c r="F1467" s="390"/>
    </row>
    <row r="1468" spans="6:6" x14ac:dyDescent="0.25">
      <c r="F1468" s="390"/>
    </row>
    <row r="1469" spans="6:6" x14ac:dyDescent="0.25">
      <c r="F1469" s="390"/>
    </row>
    <row r="1470" spans="6:6" x14ac:dyDescent="0.25">
      <c r="F1470" s="390"/>
    </row>
    <row r="1471" spans="6:6" x14ac:dyDescent="0.25">
      <c r="F1471" s="390"/>
    </row>
    <row r="1472" spans="6:6" x14ac:dyDescent="0.25">
      <c r="F1472" s="390"/>
    </row>
    <row r="1473" spans="6:6" x14ac:dyDescent="0.25">
      <c r="F1473" s="390"/>
    </row>
    <row r="1474" spans="6:6" x14ac:dyDescent="0.25">
      <c r="F1474" s="390"/>
    </row>
    <row r="1475" spans="6:6" x14ac:dyDescent="0.25">
      <c r="F1475" s="390"/>
    </row>
    <row r="1476" spans="6:6" x14ac:dyDescent="0.25">
      <c r="F1476" s="390"/>
    </row>
    <row r="1477" spans="6:6" x14ac:dyDescent="0.25">
      <c r="F1477" s="390"/>
    </row>
    <row r="1478" spans="6:6" x14ac:dyDescent="0.25">
      <c r="F1478" s="390"/>
    </row>
    <row r="1479" spans="6:6" x14ac:dyDescent="0.25">
      <c r="F1479" s="390"/>
    </row>
    <row r="1480" spans="6:6" x14ac:dyDescent="0.25">
      <c r="F1480" s="390"/>
    </row>
    <row r="1481" spans="6:6" x14ac:dyDescent="0.25">
      <c r="F1481" s="390"/>
    </row>
    <row r="1482" spans="6:6" x14ac:dyDescent="0.25">
      <c r="F1482" s="390"/>
    </row>
    <row r="1483" spans="6:6" x14ac:dyDescent="0.25">
      <c r="F1483" s="390"/>
    </row>
    <row r="1484" spans="6:6" x14ac:dyDescent="0.25">
      <c r="F1484" s="390"/>
    </row>
    <row r="1485" spans="6:6" x14ac:dyDescent="0.25">
      <c r="F1485" s="390"/>
    </row>
    <row r="1486" spans="6:6" x14ac:dyDescent="0.25">
      <c r="F1486" s="390"/>
    </row>
    <row r="1487" spans="6:6" x14ac:dyDescent="0.25">
      <c r="F1487" s="390"/>
    </row>
    <row r="1488" spans="6:6" x14ac:dyDescent="0.25">
      <c r="F1488" s="390"/>
    </row>
    <row r="1489" spans="6:6" x14ac:dyDescent="0.25">
      <c r="F1489" s="390"/>
    </row>
    <row r="1490" spans="6:6" x14ac:dyDescent="0.25">
      <c r="F1490" s="390"/>
    </row>
    <row r="1491" spans="6:6" x14ac:dyDescent="0.25">
      <c r="F1491" s="390"/>
    </row>
    <row r="1492" spans="6:6" x14ac:dyDescent="0.25">
      <c r="F1492" s="390"/>
    </row>
    <row r="1493" spans="6:6" x14ac:dyDescent="0.25">
      <c r="F1493" s="390"/>
    </row>
    <row r="1494" spans="6:6" x14ac:dyDescent="0.25">
      <c r="F1494" s="390"/>
    </row>
    <row r="1495" spans="6:6" x14ac:dyDescent="0.25">
      <c r="F1495" s="390"/>
    </row>
    <row r="1496" spans="6:6" x14ac:dyDescent="0.25">
      <c r="F1496" s="390"/>
    </row>
    <row r="1497" spans="6:6" x14ac:dyDescent="0.25">
      <c r="F1497" s="390"/>
    </row>
    <row r="1498" spans="6:6" x14ac:dyDescent="0.25">
      <c r="F1498" s="390"/>
    </row>
    <row r="1499" spans="6:6" x14ac:dyDescent="0.25">
      <c r="F1499" s="390"/>
    </row>
    <row r="1500" spans="6:6" x14ac:dyDescent="0.25">
      <c r="F1500" s="390"/>
    </row>
    <row r="1501" spans="6:6" x14ac:dyDescent="0.25">
      <c r="F1501" s="390"/>
    </row>
    <row r="1502" spans="6:6" x14ac:dyDescent="0.25">
      <c r="F1502" s="390"/>
    </row>
    <row r="1503" spans="6:6" x14ac:dyDescent="0.25">
      <c r="F1503" s="390"/>
    </row>
    <row r="1504" spans="6:6" x14ac:dyDescent="0.25">
      <c r="F1504" s="390"/>
    </row>
    <row r="1505" spans="6:6" x14ac:dyDescent="0.25">
      <c r="F1505" s="390"/>
    </row>
    <row r="1506" spans="6:6" x14ac:dyDescent="0.25">
      <c r="F1506" s="390"/>
    </row>
    <row r="1507" spans="6:6" x14ac:dyDescent="0.25">
      <c r="F1507" s="390"/>
    </row>
    <row r="1508" spans="6:6" x14ac:dyDescent="0.25">
      <c r="F1508" s="390"/>
    </row>
    <row r="1509" spans="6:6" x14ac:dyDescent="0.25">
      <c r="F1509" s="390"/>
    </row>
    <row r="1510" spans="6:6" x14ac:dyDescent="0.25">
      <c r="F1510" s="390"/>
    </row>
    <row r="1511" spans="6:6" x14ac:dyDescent="0.25">
      <c r="F1511" s="390"/>
    </row>
    <row r="1512" spans="6:6" x14ac:dyDescent="0.25">
      <c r="F1512" s="390"/>
    </row>
    <row r="1513" spans="6:6" x14ac:dyDescent="0.25">
      <c r="F1513" s="390"/>
    </row>
    <row r="1514" spans="6:6" x14ac:dyDescent="0.25">
      <c r="F1514" s="390"/>
    </row>
    <row r="1515" spans="6:6" x14ac:dyDescent="0.25">
      <c r="F1515" s="390"/>
    </row>
    <row r="1516" spans="6:6" x14ac:dyDescent="0.25">
      <c r="F1516" s="390"/>
    </row>
    <row r="1517" spans="6:6" x14ac:dyDescent="0.25">
      <c r="F1517" s="390"/>
    </row>
    <row r="1518" spans="6:6" x14ac:dyDescent="0.25">
      <c r="F1518" s="390"/>
    </row>
    <row r="1519" spans="6:6" x14ac:dyDescent="0.25">
      <c r="F1519" s="390"/>
    </row>
    <row r="1520" spans="6:6" x14ac:dyDescent="0.25">
      <c r="F1520" s="390"/>
    </row>
    <row r="1521" spans="6:6" x14ac:dyDescent="0.25">
      <c r="F1521" s="390"/>
    </row>
    <row r="1522" spans="6:6" x14ac:dyDescent="0.25">
      <c r="F1522" s="390"/>
    </row>
    <row r="1523" spans="6:6" x14ac:dyDescent="0.25">
      <c r="F1523" s="390"/>
    </row>
    <row r="1524" spans="6:6" x14ac:dyDescent="0.25">
      <c r="F1524" s="390"/>
    </row>
    <row r="1525" spans="6:6" x14ac:dyDescent="0.25">
      <c r="F1525" s="390"/>
    </row>
    <row r="1526" spans="6:6" x14ac:dyDescent="0.25">
      <c r="F1526" s="390"/>
    </row>
    <row r="1527" spans="6:6" x14ac:dyDescent="0.25">
      <c r="F1527" s="390"/>
    </row>
    <row r="1528" spans="6:6" x14ac:dyDescent="0.25">
      <c r="F1528" s="390"/>
    </row>
    <row r="1529" spans="6:6" x14ac:dyDescent="0.25">
      <c r="F1529" s="390"/>
    </row>
    <row r="1530" spans="6:6" x14ac:dyDescent="0.25">
      <c r="F1530" s="390"/>
    </row>
    <row r="1531" spans="6:6" x14ac:dyDescent="0.25">
      <c r="F1531" s="390"/>
    </row>
    <row r="1532" spans="6:6" x14ac:dyDescent="0.25">
      <c r="F1532" s="390"/>
    </row>
    <row r="1533" spans="6:6" x14ac:dyDescent="0.25">
      <c r="F1533" s="390"/>
    </row>
    <row r="1534" spans="6:6" x14ac:dyDescent="0.25">
      <c r="F1534" s="390"/>
    </row>
    <row r="1535" spans="6:6" x14ac:dyDescent="0.25">
      <c r="F1535" s="390"/>
    </row>
    <row r="1536" spans="6:6" x14ac:dyDescent="0.25">
      <c r="F1536" s="390"/>
    </row>
    <row r="1537" spans="6:6" x14ac:dyDescent="0.25">
      <c r="F1537" s="390"/>
    </row>
    <row r="1538" spans="6:6" x14ac:dyDescent="0.25">
      <c r="F1538" s="390"/>
    </row>
    <row r="1539" spans="6:6" x14ac:dyDescent="0.25">
      <c r="F1539" s="390"/>
    </row>
    <row r="1540" spans="6:6" x14ac:dyDescent="0.25">
      <c r="F1540" s="390"/>
    </row>
    <row r="1541" spans="6:6" x14ac:dyDescent="0.25">
      <c r="F1541" s="390"/>
    </row>
    <row r="1542" spans="6:6" x14ac:dyDescent="0.25">
      <c r="F1542" s="390"/>
    </row>
    <row r="1543" spans="6:6" x14ac:dyDescent="0.25">
      <c r="F1543" s="390"/>
    </row>
    <row r="1544" spans="6:6" x14ac:dyDescent="0.25">
      <c r="F1544" s="390"/>
    </row>
    <row r="1545" spans="6:6" x14ac:dyDescent="0.25">
      <c r="F1545" s="390"/>
    </row>
    <row r="1546" spans="6:6" x14ac:dyDescent="0.25">
      <c r="F1546" s="390"/>
    </row>
    <row r="1547" spans="6:6" x14ac:dyDescent="0.25">
      <c r="F1547" s="390"/>
    </row>
    <row r="1548" spans="6:6" x14ac:dyDescent="0.25">
      <c r="F1548" s="390"/>
    </row>
    <row r="1549" spans="6:6" x14ac:dyDescent="0.25">
      <c r="F1549" s="390"/>
    </row>
    <row r="1550" spans="6:6" x14ac:dyDescent="0.25">
      <c r="F1550" s="390"/>
    </row>
    <row r="1551" spans="6:6" x14ac:dyDescent="0.25">
      <c r="F1551" s="390"/>
    </row>
    <row r="1552" spans="6:6" x14ac:dyDescent="0.25">
      <c r="F1552" s="390"/>
    </row>
    <row r="1553" spans="6:6" x14ac:dyDescent="0.25">
      <c r="F1553" s="390"/>
    </row>
    <row r="1554" spans="6:6" x14ac:dyDescent="0.25">
      <c r="F1554" s="390"/>
    </row>
    <row r="1555" spans="6:6" x14ac:dyDescent="0.25">
      <c r="F1555" s="390"/>
    </row>
    <row r="1556" spans="6:6" x14ac:dyDescent="0.25">
      <c r="F1556" s="390"/>
    </row>
    <row r="1557" spans="6:6" x14ac:dyDescent="0.25">
      <c r="F1557" s="390"/>
    </row>
    <row r="1558" spans="6:6" x14ac:dyDescent="0.25">
      <c r="F1558" s="390"/>
    </row>
    <row r="1559" spans="6:6" x14ac:dyDescent="0.25">
      <c r="F1559" s="390"/>
    </row>
    <row r="1560" spans="6:6" x14ac:dyDescent="0.25">
      <c r="F1560" s="390"/>
    </row>
    <row r="1561" spans="6:6" x14ac:dyDescent="0.25">
      <c r="F1561" s="390"/>
    </row>
    <row r="1562" spans="6:6" x14ac:dyDescent="0.25">
      <c r="F1562" s="390"/>
    </row>
    <row r="1563" spans="6:6" x14ac:dyDescent="0.25">
      <c r="F1563" s="390"/>
    </row>
    <row r="1564" spans="6:6" x14ac:dyDescent="0.25">
      <c r="F1564" s="390"/>
    </row>
    <row r="1565" spans="6:6" x14ac:dyDescent="0.25">
      <c r="F1565" s="390"/>
    </row>
    <row r="1566" spans="6:6" x14ac:dyDescent="0.25">
      <c r="F1566" s="390"/>
    </row>
    <row r="1567" spans="6:6" x14ac:dyDescent="0.25">
      <c r="F1567" s="390"/>
    </row>
    <row r="1568" spans="6:6" x14ac:dyDescent="0.25">
      <c r="F1568" s="390"/>
    </row>
    <row r="1569" spans="6:6" x14ac:dyDescent="0.25">
      <c r="F1569" s="390"/>
    </row>
    <row r="1570" spans="6:6" x14ac:dyDescent="0.25">
      <c r="F1570" s="390"/>
    </row>
    <row r="1571" spans="6:6" x14ac:dyDescent="0.25">
      <c r="F1571" s="390"/>
    </row>
    <row r="1572" spans="6:6" x14ac:dyDescent="0.25">
      <c r="F1572" s="390"/>
    </row>
    <row r="1573" spans="6:6" x14ac:dyDescent="0.25">
      <c r="F1573" s="390"/>
    </row>
    <row r="1574" spans="6:6" x14ac:dyDescent="0.25">
      <c r="F1574" s="390"/>
    </row>
    <row r="1575" spans="6:6" x14ac:dyDescent="0.25">
      <c r="F1575" s="390"/>
    </row>
    <row r="1576" spans="6:6" x14ac:dyDescent="0.25">
      <c r="F1576" s="390"/>
    </row>
    <row r="1577" spans="6:6" x14ac:dyDescent="0.25">
      <c r="F1577" s="390"/>
    </row>
    <row r="1578" spans="6:6" x14ac:dyDescent="0.25">
      <c r="F1578" s="390"/>
    </row>
    <row r="1579" spans="6:6" x14ac:dyDescent="0.25">
      <c r="F1579" s="390"/>
    </row>
    <row r="1580" spans="6:6" x14ac:dyDescent="0.25">
      <c r="F1580" s="390"/>
    </row>
    <row r="1581" spans="6:6" x14ac:dyDescent="0.25">
      <c r="F1581" s="390"/>
    </row>
    <row r="1582" spans="6:6" x14ac:dyDescent="0.25">
      <c r="F1582" s="390"/>
    </row>
    <row r="1583" spans="6:6" x14ac:dyDescent="0.25">
      <c r="F1583" s="390"/>
    </row>
    <row r="1584" spans="6:6" x14ac:dyDescent="0.25">
      <c r="F1584" s="390"/>
    </row>
    <row r="1585" spans="6:6" x14ac:dyDescent="0.25">
      <c r="F1585" s="390"/>
    </row>
    <row r="1586" spans="6:6" x14ac:dyDescent="0.25">
      <c r="F1586" s="390"/>
    </row>
    <row r="1587" spans="6:6" x14ac:dyDescent="0.25">
      <c r="F1587" s="390"/>
    </row>
    <row r="1588" spans="6:6" x14ac:dyDescent="0.25">
      <c r="F1588" s="390"/>
    </row>
    <row r="1589" spans="6:6" x14ac:dyDescent="0.25">
      <c r="F1589" s="390"/>
    </row>
    <row r="1590" spans="6:6" x14ac:dyDescent="0.25">
      <c r="F1590" s="390"/>
    </row>
    <row r="1591" spans="6:6" x14ac:dyDescent="0.25">
      <c r="F1591" s="390"/>
    </row>
    <row r="1592" spans="6:6" x14ac:dyDescent="0.25">
      <c r="F1592" s="390"/>
    </row>
    <row r="1593" spans="6:6" x14ac:dyDescent="0.25">
      <c r="F1593" s="390"/>
    </row>
    <row r="1594" spans="6:6" x14ac:dyDescent="0.25">
      <c r="F1594" s="390"/>
    </row>
    <row r="1595" spans="6:6" x14ac:dyDescent="0.25">
      <c r="F1595" s="390"/>
    </row>
    <row r="1596" spans="6:6" x14ac:dyDescent="0.25">
      <c r="F1596" s="390"/>
    </row>
    <row r="1597" spans="6:6" x14ac:dyDescent="0.25">
      <c r="F1597" s="390"/>
    </row>
    <row r="1598" spans="6:6" x14ac:dyDescent="0.25">
      <c r="F1598" s="390"/>
    </row>
    <row r="1599" spans="6:6" x14ac:dyDescent="0.25">
      <c r="F1599" s="390"/>
    </row>
    <row r="1600" spans="6:6" x14ac:dyDescent="0.25">
      <c r="F1600" s="390"/>
    </row>
    <row r="1601" spans="6:6" x14ac:dyDescent="0.25">
      <c r="F1601" s="390"/>
    </row>
    <row r="1602" spans="6:6" x14ac:dyDescent="0.25">
      <c r="F1602" s="390"/>
    </row>
    <row r="1603" spans="6:6" x14ac:dyDescent="0.25">
      <c r="F1603" s="390"/>
    </row>
    <row r="1604" spans="6:6" x14ac:dyDescent="0.25">
      <c r="F1604" s="390"/>
    </row>
    <row r="1605" spans="6:6" x14ac:dyDescent="0.25">
      <c r="F1605" s="390"/>
    </row>
    <row r="1606" spans="6:6" x14ac:dyDescent="0.25">
      <c r="F1606" s="390"/>
    </row>
    <row r="1607" spans="6:6" x14ac:dyDescent="0.25">
      <c r="F1607" s="390"/>
    </row>
    <row r="1608" spans="6:6" x14ac:dyDescent="0.25">
      <c r="F1608" s="390"/>
    </row>
    <row r="1609" spans="6:6" x14ac:dyDescent="0.25">
      <c r="F1609" s="390"/>
    </row>
    <row r="1610" spans="6:6" x14ac:dyDescent="0.25">
      <c r="F1610" s="390"/>
    </row>
    <row r="1611" spans="6:6" x14ac:dyDescent="0.25">
      <c r="F1611" s="390"/>
    </row>
    <row r="1612" spans="6:6" x14ac:dyDescent="0.25">
      <c r="F1612" s="390"/>
    </row>
    <row r="1613" spans="6:6" x14ac:dyDescent="0.25">
      <c r="F1613" s="390"/>
    </row>
    <row r="1614" spans="6:6" x14ac:dyDescent="0.25">
      <c r="F1614" s="390"/>
    </row>
    <row r="1615" spans="6:6" x14ac:dyDescent="0.25">
      <c r="F1615" s="390"/>
    </row>
    <row r="1616" spans="6:6" x14ac:dyDescent="0.25">
      <c r="F1616" s="390"/>
    </row>
    <row r="1617" spans="6:6" x14ac:dyDescent="0.25">
      <c r="F1617" s="390"/>
    </row>
    <row r="1618" spans="6:6" x14ac:dyDescent="0.25">
      <c r="F1618" s="390"/>
    </row>
    <row r="1619" spans="6:6" x14ac:dyDescent="0.25">
      <c r="F1619" s="390"/>
    </row>
    <row r="1620" spans="6:6" x14ac:dyDescent="0.25">
      <c r="F1620" s="390"/>
    </row>
    <row r="1621" spans="6:6" x14ac:dyDescent="0.25">
      <c r="F1621" s="390"/>
    </row>
    <row r="1622" spans="6:6" x14ac:dyDescent="0.25">
      <c r="F1622" s="390"/>
    </row>
    <row r="1623" spans="6:6" x14ac:dyDescent="0.25">
      <c r="F1623" s="390"/>
    </row>
    <row r="1624" spans="6:6" x14ac:dyDescent="0.25">
      <c r="F1624" s="390"/>
    </row>
    <row r="1625" spans="6:6" x14ac:dyDescent="0.25">
      <c r="F1625" s="390"/>
    </row>
    <row r="1626" spans="6:6" x14ac:dyDescent="0.25">
      <c r="F1626" s="390"/>
    </row>
    <row r="1627" spans="6:6" x14ac:dyDescent="0.25">
      <c r="F1627" s="390"/>
    </row>
    <row r="1628" spans="6:6" x14ac:dyDescent="0.25">
      <c r="F1628" s="390"/>
    </row>
    <row r="1629" spans="6:6" x14ac:dyDescent="0.25">
      <c r="F1629" s="390"/>
    </row>
    <row r="1630" spans="6:6" x14ac:dyDescent="0.25">
      <c r="F1630" s="390"/>
    </row>
    <row r="1631" spans="6:6" x14ac:dyDescent="0.25">
      <c r="F1631" s="390"/>
    </row>
    <row r="1632" spans="6:6" x14ac:dyDescent="0.25">
      <c r="F1632" s="390"/>
    </row>
    <row r="1633" spans="6:6" x14ac:dyDescent="0.25">
      <c r="F1633" s="390"/>
    </row>
    <row r="1634" spans="6:6" x14ac:dyDescent="0.25">
      <c r="F1634" s="390"/>
    </row>
    <row r="1635" spans="6:6" x14ac:dyDescent="0.25">
      <c r="F1635" s="390"/>
    </row>
    <row r="1636" spans="6:6" x14ac:dyDescent="0.25">
      <c r="F1636" s="390"/>
    </row>
    <row r="1637" spans="6:6" x14ac:dyDescent="0.25">
      <c r="F1637" s="390"/>
    </row>
    <row r="1638" spans="6:6" x14ac:dyDescent="0.25">
      <c r="F1638" s="390"/>
    </row>
    <row r="1639" spans="6:6" x14ac:dyDescent="0.25">
      <c r="F1639" s="390"/>
    </row>
    <row r="1640" spans="6:6" x14ac:dyDescent="0.25">
      <c r="F1640" s="390"/>
    </row>
    <row r="1641" spans="6:6" x14ac:dyDescent="0.25">
      <c r="F1641" s="390"/>
    </row>
    <row r="1642" spans="6:6" x14ac:dyDescent="0.25">
      <c r="F1642" s="390"/>
    </row>
    <row r="1643" spans="6:6" x14ac:dyDescent="0.25">
      <c r="F1643" s="390"/>
    </row>
    <row r="1644" spans="6:6" x14ac:dyDescent="0.25">
      <c r="F1644" s="390"/>
    </row>
    <row r="1645" spans="6:6" x14ac:dyDescent="0.25">
      <c r="F1645" s="390"/>
    </row>
    <row r="1646" spans="6:6" x14ac:dyDescent="0.25">
      <c r="F1646" s="390"/>
    </row>
    <row r="1647" spans="6:6" x14ac:dyDescent="0.25">
      <c r="F1647" s="390"/>
    </row>
    <row r="1648" spans="6:6" x14ac:dyDescent="0.25">
      <c r="F1648" s="390"/>
    </row>
    <row r="1649" spans="6:6" x14ac:dyDescent="0.25">
      <c r="F1649" s="390"/>
    </row>
    <row r="1650" spans="6:6" x14ac:dyDescent="0.25">
      <c r="F1650" s="390"/>
    </row>
    <row r="1651" spans="6:6" x14ac:dyDescent="0.25">
      <c r="F1651" s="390"/>
    </row>
    <row r="1652" spans="6:6" x14ac:dyDescent="0.25">
      <c r="F1652" s="390"/>
    </row>
    <row r="1653" spans="6:6" x14ac:dyDescent="0.25">
      <c r="F1653" s="390"/>
    </row>
    <row r="1654" spans="6:6" x14ac:dyDescent="0.25">
      <c r="F1654" s="390"/>
    </row>
    <row r="1655" spans="6:6" x14ac:dyDescent="0.25">
      <c r="F1655" s="390"/>
    </row>
    <row r="1656" spans="6:6" x14ac:dyDescent="0.25">
      <c r="F1656" s="390"/>
    </row>
    <row r="1657" spans="6:6" x14ac:dyDescent="0.25">
      <c r="F1657" s="390"/>
    </row>
    <row r="1658" spans="6:6" x14ac:dyDescent="0.25">
      <c r="F1658" s="390"/>
    </row>
    <row r="1659" spans="6:6" x14ac:dyDescent="0.25">
      <c r="F1659" s="390"/>
    </row>
    <row r="1660" spans="6:6" x14ac:dyDescent="0.25">
      <c r="F1660" s="390"/>
    </row>
    <row r="1661" spans="6:6" x14ac:dyDescent="0.25">
      <c r="F1661" s="390"/>
    </row>
    <row r="1662" spans="6:6" x14ac:dyDescent="0.25">
      <c r="F1662" s="390"/>
    </row>
    <row r="1663" spans="6:6" x14ac:dyDescent="0.25">
      <c r="F1663" s="390"/>
    </row>
    <row r="1664" spans="6:6" x14ac:dyDescent="0.25">
      <c r="F1664" s="390"/>
    </row>
    <row r="1665" spans="6:6" x14ac:dyDescent="0.25">
      <c r="F1665" s="390"/>
    </row>
    <row r="1666" spans="6:6" x14ac:dyDescent="0.25">
      <c r="F1666" s="390"/>
    </row>
    <row r="1667" spans="6:6" x14ac:dyDescent="0.25">
      <c r="F1667" s="390"/>
    </row>
    <row r="1668" spans="6:6" x14ac:dyDescent="0.25">
      <c r="F1668" s="390"/>
    </row>
    <row r="1669" spans="6:6" x14ac:dyDescent="0.25">
      <c r="F1669" s="390"/>
    </row>
    <row r="1670" spans="6:6" x14ac:dyDescent="0.25">
      <c r="F1670" s="390"/>
    </row>
    <row r="1671" spans="6:6" x14ac:dyDescent="0.25">
      <c r="F1671" s="390"/>
    </row>
    <row r="1672" spans="6:6" x14ac:dyDescent="0.25">
      <c r="F1672" s="390"/>
    </row>
    <row r="1673" spans="6:6" x14ac:dyDescent="0.25">
      <c r="F1673" s="390"/>
    </row>
    <row r="1674" spans="6:6" x14ac:dyDescent="0.25">
      <c r="F1674" s="390"/>
    </row>
    <row r="1675" spans="6:6" x14ac:dyDescent="0.25">
      <c r="F1675" s="390"/>
    </row>
    <row r="1676" spans="6:6" x14ac:dyDescent="0.25">
      <c r="F1676" s="390"/>
    </row>
    <row r="1677" spans="6:6" x14ac:dyDescent="0.25">
      <c r="F1677" s="390"/>
    </row>
    <row r="1678" spans="6:6" x14ac:dyDescent="0.25">
      <c r="F1678" s="390"/>
    </row>
    <row r="1679" spans="6:6" x14ac:dyDescent="0.25">
      <c r="F1679" s="390"/>
    </row>
    <row r="1680" spans="6:6" x14ac:dyDescent="0.25">
      <c r="F1680" s="390"/>
    </row>
    <row r="1681" spans="6:6" x14ac:dyDescent="0.25">
      <c r="F1681" s="390"/>
    </row>
    <row r="1682" spans="6:6" x14ac:dyDescent="0.25">
      <c r="F1682" s="390"/>
    </row>
    <row r="1683" spans="6:6" x14ac:dyDescent="0.25">
      <c r="F1683" s="390"/>
    </row>
    <row r="1684" spans="6:6" x14ac:dyDescent="0.25">
      <c r="F1684" s="390"/>
    </row>
    <row r="1685" spans="6:6" x14ac:dyDescent="0.25">
      <c r="F1685" s="390"/>
    </row>
    <row r="1686" spans="6:6" x14ac:dyDescent="0.25">
      <c r="F1686" s="390"/>
    </row>
    <row r="1687" spans="6:6" x14ac:dyDescent="0.25">
      <c r="F1687" s="390"/>
    </row>
    <row r="1688" spans="6:6" x14ac:dyDescent="0.25">
      <c r="F1688" s="390"/>
    </row>
    <row r="1689" spans="6:6" x14ac:dyDescent="0.25">
      <c r="F1689" s="390"/>
    </row>
    <row r="1690" spans="6:6" x14ac:dyDescent="0.25">
      <c r="F1690" s="390"/>
    </row>
    <row r="1691" spans="6:6" x14ac:dyDescent="0.25">
      <c r="F1691" s="390"/>
    </row>
    <row r="1692" spans="6:6" x14ac:dyDescent="0.25">
      <c r="F1692" s="390"/>
    </row>
    <row r="1693" spans="6:6" x14ac:dyDescent="0.25">
      <c r="F1693" s="390"/>
    </row>
    <row r="1694" spans="6:6" x14ac:dyDescent="0.25">
      <c r="F1694" s="390"/>
    </row>
    <row r="1695" spans="6:6" x14ac:dyDescent="0.25">
      <c r="F1695" s="390"/>
    </row>
    <row r="1696" spans="6:6" x14ac:dyDescent="0.25">
      <c r="F1696" s="390"/>
    </row>
    <row r="1697" spans="6:6" x14ac:dyDescent="0.25">
      <c r="F1697" s="390"/>
    </row>
    <row r="1698" spans="6:6" x14ac:dyDescent="0.25">
      <c r="F1698" s="390"/>
    </row>
    <row r="1699" spans="6:6" x14ac:dyDescent="0.25">
      <c r="F1699" s="390"/>
    </row>
    <row r="1700" spans="6:6" x14ac:dyDescent="0.25">
      <c r="F1700" s="390"/>
    </row>
    <row r="1701" spans="6:6" x14ac:dyDescent="0.25">
      <c r="F1701" s="390"/>
    </row>
    <row r="1702" spans="6:6" x14ac:dyDescent="0.25">
      <c r="F1702" s="390"/>
    </row>
    <row r="1703" spans="6:6" x14ac:dyDescent="0.25">
      <c r="F1703" s="390"/>
    </row>
    <row r="1704" spans="6:6" x14ac:dyDescent="0.25">
      <c r="F1704" s="390"/>
    </row>
    <row r="1705" spans="6:6" x14ac:dyDescent="0.25">
      <c r="F1705" s="390"/>
    </row>
    <row r="1706" spans="6:6" x14ac:dyDescent="0.25">
      <c r="F1706" s="390"/>
    </row>
    <row r="1707" spans="6:6" x14ac:dyDescent="0.25">
      <c r="F1707" s="390"/>
    </row>
    <row r="1708" spans="6:6" x14ac:dyDescent="0.25">
      <c r="F1708" s="390"/>
    </row>
    <row r="1709" spans="6:6" x14ac:dyDescent="0.25">
      <c r="F1709" s="390"/>
    </row>
    <row r="1710" spans="6:6" x14ac:dyDescent="0.25">
      <c r="F1710" s="390"/>
    </row>
    <row r="1711" spans="6:6" x14ac:dyDescent="0.25">
      <c r="F1711" s="390"/>
    </row>
    <row r="1712" spans="6:6" x14ac:dyDescent="0.25">
      <c r="F1712" s="390"/>
    </row>
    <row r="1713" spans="6:6" x14ac:dyDescent="0.25">
      <c r="F1713" s="390"/>
    </row>
    <row r="1714" spans="6:6" x14ac:dyDescent="0.25">
      <c r="F1714" s="390"/>
    </row>
    <row r="1715" spans="6:6" x14ac:dyDescent="0.25">
      <c r="F1715" s="390"/>
    </row>
    <row r="1716" spans="6:6" x14ac:dyDescent="0.25">
      <c r="F1716" s="390"/>
    </row>
    <row r="1717" spans="6:6" x14ac:dyDescent="0.25">
      <c r="F1717" s="390"/>
    </row>
    <row r="1718" spans="6:6" x14ac:dyDescent="0.25">
      <c r="F1718" s="390"/>
    </row>
    <row r="1719" spans="6:6" x14ac:dyDescent="0.25">
      <c r="F1719" s="390"/>
    </row>
    <row r="1720" spans="6:6" x14ac:dyDescent="0.25">
      <c r="F1720" s="390"/>
    </row>
    <row r="1721" spans="6:6" x14ac:dyDescent="0.25">
      <c r="F1721" s="390"/>
    </row>
    <row r="1722" spans="6:6" x14ac:dyDescent="0.25">
      <c r="F1722" s="390"/>
    </row>
    <row r="1723" spans="6:6" x14ac:dyDescent="0.25">
      <c r="F1723" s="390"/>
    </row>
    <row r="1724" spans="6:6" x14ac:dyDescent="0.25">
      <c r="F1724" s="390"/>
    </row>
    <row r="1725" spans="6:6" x14ac:dyDescent="0.25">
      <c r="F1725" s="390"/>
    </row>
    <row r="1726" spans="6:6" x14ac:dyDescent="0.25">
      <c r="F1726" s="390"/>
    </row>
    <row r="1727" spans="6:6" x14ac:dyDescent="0.25">
      <c r="F1727" s="390"/>
    </row>
    <row r="1728" spans="6:6" x14ac:dyDescent="0.25">
      <c r="F1728" s="390"/>
    </row>
    <row r="1729" spans="6:6" x14ac:dyDescent="0.25">
      <c r="F1729" s="390"/>
    </row>
    <row r="1730" spans="6:6" x14ac:dyDescent="0.25">
      <c r="F1730" s="390"/>
    </row>
    <row r="1731" spans="6:6" x14ac:dyDescent="0.25">
      <c r="F1731" s="390"/>
    </row>
    <row r="1732" spans="6:6" x14ac:dyDescent="0.25">
      <c r="F1732" s="390"/>
    </row>
    <row r="1733" spans="6:6" x14ac:dyDescent="0.25">
      <c r="F1733" s="390"/>
    </row>
    <row r="1734" spans="6:6" x14ac:dyDescent="0.25">
      <c r="F1734" s="390"/>
    </row>
    <row r="1735" spans="6:6" x14ac:dyDescent="0.25">
      <c r="F1735" s="390"/>
    </row>
    <row r="1736" spans="6:6" x14ac:dyDescent="0.25">
      <c r="F1736" s="390"/>
    </row>
    <row r="1737" spans="6:6" x14ac:dyDescent="0.25">
      <c r="F1737" s="390"/>
    </row>
    <row r="1738" spans="6:6" x14ac:dyDescent="0.25">
      <c r="F1738" s="390"/>
    </row>
    <row r="1739" spans="6:6" x14ac:dyDescent="0.25">
      <c r="F1739" s="390"/>
    </row>
    <row r="1740" spans="6:6" x14ac:dyDescent="0.25">
      <c r="F1740" s="390"/>
    </row>
    <row r="1741" spans="6:6" x14ac:dyDescent="0.25">
      <c r="F1741" s="390"/>
    </row>
    <row r="1742" spans="6:6" x14ac:dyDescent="0.25">
      <c r="F1742" s="390"/>
    </row>
    <row r="1743" spans="6:6" x14ac:dyDescent="0.25">
      <c r="F1743" s="390"/>
    </row>
    <row r="1744" spans="6:6" x14ac:dyDescent="0.25">
      <c r="F1744" s="390"/>
    </row>
    <row r="1745" spans="6:6" x14ac:dyDescent="0.25">
      <c r="F1745" s="390"/>
    </row>
    <row r="1746" spans="6:6" x14ac:dyDescent="0.25">
      <c r="F1746" s="390"/>
    </row>
    <row r="1747" spans="6:6" x14ac:dyDescent="0.25">
      <c r="F1747" s="390"/>
    </row>
    <row r="1748" spans="6:6" x14ac:dyDescent="0.25">
      <c r="F1748" s="390"/>
    </row>
    <row r="1749" spans="6:6" x14ac:dyDescent="0.25">
      <c r="F1749" s="390"/>
    </row>
    <row r="1750" spans="6:6" x14ac:dyDescent="0.25">
      <c r="F1750" s="390"/>
    </row>
    <row r="1751" spans="6:6" x14ac:dyDescent="0.25">
      <c r="F1751" s="390"/>
    </row>
    <row r="1752" spans="6:6" x14ac:dyDescent="0.25">
      <c r="F1752" s="390"/>
    </row>
    <row r="1753" spans="6:6" x14ac:dyDescent="0.25">
      <c r="F1753" s="390"/>
    </row>
    <row r="1754" spans="6:6" x14ac:dyDescent="0.25">
      <c r="F1754" s="390"/>
    </row>
    <row r="1755" spans="6:6" x14ac:dyDescent="0.25">
      <c r="F1755" s="390"/>
    </row>
    <row r="1756" spans="6:6" x14ac:dyDescent="0.25">
      <c r="F1756" s="390"/>
    </row>
    <row r="1757" spans="6:6" x14ac:dyDescent="0.25">
      <c r="F1757" s="390"/>
    </row>
    <row r="1758" spans="6:6" x14ac:dyDescent="0.25">
      <c r="F1758" s="390"/>
    </row>
    <row r="1759" spans="6:6" x14ac:dyDescent="0.25">
      <c r="F1759" s="390"/>
    </row>
    <row r="1760" spans="6:6" x14ac:dyDescent="0.25">
      <c r="F1760" s="390"/>
    </row>
    <row r="1761" spans="6:6" x14ac:dyDescent="0.25">
      <c r="F1761" s="390"/>
    </row>
    <row r="1762" spans="6:6" x14ac:dyDescent="0.25">
      <c r="F1762" s="390"/>
    </row>
    <row r="1763" spans="6:6" x14ac:dyDescent="0.25">
      <c r="F1763" s="390"/>
    </row>
    <row r="1764" spans="6:6" x14ac:dyDescent="0.25">
      <c r="F1764" s="390"/>
    </row>
    <row r="1765" spans="6:6" x14ac:dyDescent="0.25">
      <c r="F1765" s="390"/>
    </row>
    <row r="1766" spans="6:6" x14ac:dyDescent="0.25">
      <c r="F1766" s="390"/>
    </row>
    <row r="1767" spans="6:6" x14ac:dyDescent="0.25">
      <c r="F1767" s="390"/>
    </row>
    <row r="1768" spans="6:6" x14ac:dyDescent="0.25">
      <c r="F1768" s="390"/>
    </row>
    <row r="1769" spans="6:6" x14ac:dyDescent="0.25">
      <c r="F1769" s="390"/>
    </row>
    <row r="1770" spans="6:6" x14ac:dyDescent="0.25">
      <c r="F1770" s="390"/>
    </row>
    <row r="1771" spans="6:6" x14ac:dyDescent="0.25">
      <c r="F1771" s="390"/>
    </row>
    <row r="1772" spans="6:6" x14ac:dyDescent="0.25">
      <c r="F1772" s="390"/>
    </row>
    <row r="1773" spans="6:6" x14ac:dyDescent="0.25">
      <c r="F1773" s="390"/>
    </row>
    <row r="1774" spans="6:6" x14ac:dyDescent="0.25">
      <c r="F1774" s="390"/>
    </row>
    <row r="1775" spans="6:6" x14ac:dyDescent="0.25">
      <c r="F1775" s="390"/>
    </row>
    <row r="1776" spans="6:6" x14ac:dyDescent="0.25">
      <c r="F1776" s="390"/>
    </row>
    <row r="1777" spans="6:6" x14ac:dyDescent="0.25">
      <c r="F1777" s="390"/>
    </row>
    <row r="1778" spans="6:6" x14ac:dyDescent="0.25">
      <c r="F1778" s="390"/>
    </row>
    <row r="1779" spans="6:6" x14ac:dyDescent="0.25">
      <c r="F1779" s="390"/>
    </row>
    <row r="1780" spans="6:6" x14ac:dyDescent="0.25">
      <c r="F1780" s="390"/>
    </row>
    <row r="1781" spans="6:6" x14ac:dyDescent="0.25">
      <c r="F1781" s="390"/>
    </row>
    <row r="1782" spans="6:6" x14ac:dyDescent="0.25">
      <c r="F1782" s="390"/>
    </row>
    <row r="1783" spans="6:6" x14ac:dyDescent="0.25">
      <c r="F1783" s="390"/>
    </row>
    <row r="1784" spans="6:6" x14ac:dyDescent="0.25">
      <c r="F1784" s="390"/>
    </row>
    <row r="1785" spans="6:6" x14ac:dyDescent="0.25">
      <c r="F1785" s="390"/>
    </row>
    <row r="1786" spans="6:6" x14ac:dyDescent="0.25">
      <c r="F1786" s="390"/>
    </row>
    <row r="1787" spans="6:6" x14ac:dyDescent="0.25">
      <c r="F1787" s="390"/>
    </row>
    <row r="1788" spans="6:6" x14ac:dyDescent="0.25">
      <c r="F1788" s="390"/>
    </row>
    <row r="1789" spans="6:6" x14ac:dyDescent="0.25">
      <c r="F1789" s="390"/>
    </row>
    <row r="1790" spans="6:6" x14ac:dyDescent="0.25">
      <c r="F1790" s="390"/>
    </row>
    <row r="1791" spans="6:6" x14ac:dyDescent="0.25">
      <c r="F1791" s="390"/>
    </row>
    <row r="1792" spans="6:6" x14ac:dyDescent="0.25">
      <c r="F1792" s="390"/>
    </row>
    <row r="1793" spans="6:6" x14ac:dyDescent="0.25">
      <c r="F1793" s="390"/>
    </row>
    <row r="1794" spans="6:6" x14ac:dyDescent="0.25">
      <c r="F1794" s="390"/>
    </row>
    <row r="1795" spans="6:6" x14ac:dyDescent="0.25">
      <c r="F1795" s="390"/>
    </row>
    <row r="1796" spans="6:6" x14ac:dyDescent="0.25">
      <c r="F1796" s="390"/>
    </row>
    <row r="1797" spans="6:6" x14ac:dyDescent="0.25">
      <c r="F1797" s="390"/>
    </row>
    <row r="1798" spans="6:6" x14ac:dyDescent="0.25">
      <c r="F1798" s="390"/>
    </row>
    <row r="1799" spans="6:6" x14ac:dyDescent="0.25">
      <c r="F1799" s="390"/>
    </row>
    <row r="1800" spans="6:6" x14ac:dyDescent="0.25">
      <c r="F1800" s="390"/>
    </row>
    <row r="1801" spans="6:6" x14ac:dyDescent="0.25">
      <c r="F1801" s="390"/>
    </row>
    <row r="1802" spans="6:6" x14ac:dyDescent="0.25">
      <c r="F1802" s="390"/>
    </row>
    <row r="1803" spans="6:6" x14ac:dyDescent="0.25">
      <c r="F1803" s="390"/>
    </row>
    <row r="1804" spans="6:6" x14ac:dyDescent="0.25">
      <c r="F1804" s="390"/>
    </row>
    <row r="1805" spans="6:6" x14ac:dyDescent="0.25">
      <c r="F1805" s="390"/>
    </row>
    <row r="1806" spans="6:6" x14ac:dyDescent="0.25">
      <c r="F1806" s="390"/>
    </row>
    <row r="1807" spans="6:6" x14ac:dyDescent="0.25">
      <c r="F1807" s="390"/>
    </row>
    <row r="1808" spans="6:6" x14ac:dyDescent="0.25">
      <c r="F1808" s="390"/>
    </row>
    <row r="1809" spans="6:6" x14ac:dyDescent="0.25">
      <c r="F1809" s="390"/>
    </row>
    <row r="1810" spans="6:6" x14ac:dyDescent="0.25">
      <c r="F1810" s="390"/>
    </row>
    <row r="1811" spans="6:6" x14ac:dyDescent="0.25">
      <c r="F1811" s="390"/>
    </row>
    <row r="1812" spans="6:6" x14ac:dyDescent="0.25">
      <c r="F1812" s="390"/>
    </row>
    <row r="1813" spans="6:6" x14ac:dyDescent="0.25">
      <c r="F1813" s="390"/>
    </row>
    <row r="1814" spans="6:6" x14ac:dyDescent="0.25">
      <c r="F1814" s="390"/>
    </row>
    <row r="1815" spans="6:6" x14ac:dyDescent="0.25">
      <c r="F1815" s="390"/>
    </row>
    <row r="1816" spans="6:6" x14ac:dyDescent="0.25">
      <c r="F1816" s="390"/>
    </row>
    <row r="1817" spans="6:6" x14ac:dyDescent="0.25">
      <c r="F1817" s="390"/>
    </row>
    <row r="1818" spans="6:6" x14ac:dyDescent="0.25">
      <c r="F1818" s="390"/>
    </row>
    <row r="1819" spans="6:6" x14ac:dyDescent="0.25">
      <c r="F1819" s="390"/>
    </row>
    <row r="1820" spans="6:6" x14ac:dyDescent="0.25">
      <c r="F1820" s="390"/>
    </row>
    <row r="1821" spans="6:6" x14ac:dyDescent="0.25">
      <c r="F1821" s="390"/>
    </row>
    <row r="1822" spans="6:6" x14ac:dyDescent="0.25">
      <c r="F1822" s="390"/>
    </row>
    <row r="1823" spans="6:6" x14ac:dyDescent="0.25">
      <c r="F1823" s="390"/>
    </row>
    <row r="1824" spans="6:6" x14ac:dyDescent="0.25">
      <c r="F1824" s="390"/>
    </row>
    <row r="1825" spans="6:6" x14ac:dyDescent="0.25">
      <c r="F1825" s="390"/>
    </row>
    <row r="1826" spans="6:6" x14ac:dyDescent="0.25">
      <c r="F1826" s="390"/>
    </row>
    <row r="1827" spans="6:6" x14ac:dyDescent="0.25">
      <c r="F1827" s="390"/>
    </row>
    <row r="1828" spans="6:6" x14ac:dyDescent="0.25">
      <c r="F1828" s="390"/>
    </row>
    <row r="1829" spans="6:6" x14ac:dyDescent="0.25">
      <c r="F1829" s="390"/>
    </row>
    <row r="1830" spans="6:6" x14ac:dyDescent="0.25">
      <c r="F1830" s="390"/>
    </row>
    <row r="1831" spans="6:6" x14ac:dyDescent="0.25">
      <c r="F1831" s="390"/>
    </row>
    <row r="1832" spans="6:6" x14ac:dyDescent="0.25">
      <c r="F1832" s="390"/>
    </row>
    <row r="1833" spans="6:6" x14ac:dyDescent="0.25">
      <c r="F1833" s="390"/>
    </row>
    <row r="1834" spans="6:6" x14ac:dyDescent="0.25">
      <c r="F1834" s="390"/>
    </row>
    <row r="1835" spans="6:6" x14ac:dyDescent="0.25">
      <c r="F1835" s="390"/>
    </row>
    <row r="1836" spans="6:6" x14ac:dyDescent="0.25">
      <c r="F1836" s="390"/>
    </row>
    <row r="1837" spans="6:6" x14ac:dyDescent="0.25">
      <c r="F1837" s="390"/>
    </row>
    <row r="1838" spans="6:6" x14ac:dyDescent="0.25">
      <c r="F1838" s="390"/>
    </row>
    <row r="1839" spans="6:6" x14ac:dyDescent="0.25">
      <c r="F1839" s="390"/>
    </row>
    <row r="1840" spans="6:6" x14ac:dyDescent="0.25">
      <c r="F1840" s="390"/>
    </row>
    <row r="1841" spans="6:6" x14ac:dyDescent="0.25">
      <c r="F1841" s="390"/>
    </row>
    <row r="1842" spans="6:6" x14ac:dyDescent="0.25">
      <c r="F1842" s="390"/>
    </row>
    <row r="1843" spans="6:6" x14ac:dyDescent="0.25">
      <c r="F1843" s="390"/>
    </row>
    <row r="1844" spans="6:6" x14ac:dyDescent="0.25">
      <c r="F1844" s="390"/>
    </row>
    <row r="1845" spans="6:6" x14ac:dyDescent="0.25">
      <c r="F1845" s="390"/>
    </row>
    <row r="1846" spans="6:6" x14ac:dyDescent="0.25">
      <c r="F1846" s="390"/>
    </row>
    <row r="1847" spans="6:6" x14ac:dyDescent="0.25">
      <c r="F1847" s="390"/>
    </row>
    <row r="1848" spans="6:6" x14ac:dyDescent="0.25">
      <c r="F1848" s="390"/>
    </row>
    <row r="1849" spans="6:6" x14ac:dyDescent="0.25">
      <c r="F1849" s="390"/>
    </row>
    <row r="1850" spans="6:6" x14ac:dyDescent="0.25">
      <c r="F1850" s="390"/>
    </row>
    <row r="1851" spans="6:6" x14ac:dyDescent="0.25">
      <c r="F1851" s="390"/>
    </row>
    <row r="1852" spans="6:6" x14ac:dyDescent="0.25">
      <c r="F1852" s="390"/>
    </row>
    <row r="1853" spans="6:6" x14ac:dyDescent="0.25">
      <c r="F1853" s="390"/>
    </row>
    <row r="1854" spans="6:6" x14ac:dyDescent="0.25">
      <c r="F1854" s="390"/>
    </row>
    <row r="1855" spans="6:6" x14ac:dyDescent="0.25">
      <c r="F1855" s="390"/>
    </row>
    <row r="1856" spans="6:6" x14ac:dyDescent="0.25">
      <c r="F1856" s="390"/>
    </row>
    <row r="1857" spans="6:6" x14ac:dyDescent="0.25">
      <c r="F1857" s="390"/>
    </row>
    <row r="1858" spans="6:6" x14ac:dyDescent="0.25">
      <c r="F1858" s="390"/>
    </row>
    <row r="1859" spans="6:6" x14ac:dyDescent="0.25">
      <c r="F1859" s="390"/>
    </row>
    <row r="1860" spans="6:6" x14ac:dyDescent="0.25">
      <c r="F1860" s="390"/>
    </row>
    <row r="1861" spans="6:6" x14ac:dyDescent="0.25">
      <c r="F1861" s="390"/>
    </row>
    <row r="1862" spans="6:6" x14ac:dyDescent="0.25">
      <c r="F1862" s="390"/>
    </row>
    <row r="1863" spans="6:6" x14ac:dyDescent="0.25">
      <c r="F1863" s="390"/>
    </row>
    <row r="1864" spans="6:6" x14ac:dyDescent="0.25">
      <c r="F1864" s="390"/>
    </row>
    <row r="1865" spans="6:6" x14ac:dyDescent="0.25">
      <c r="F1865" s="390"/>
    </row>
    <row r="1866" spans="6:6" x14ac:dyDescent="0.25">
      <c r="F1866" s="390"/>
    </row>
    <row r="1867" spans="6:6" x14ac:dyDescent="0.25">
      <c r="F1867" s="390"/>
    </row>
    <row r="1868" spans="6:6" x14ac:dyDescent="0.25">
      <c r="F1868" s="390"/>
    </row>
    <row r="1869" spans="6:6" x14ac:dyDescent="0.25">
      <c r="F1869" s="390"/>
    </row>
    <row r="1870" spans="6:6" x14ac:dyDescent="0.25">
      <c r="F1870" s="390"/>
    </row>
    <row r="1871" spans="6:6" x14ac:dyDescent="0.25">
      <c r="F1871" s="390"/>
    </row>
    <row r="1872" spans="6:6" x14ac:dyDescent="0.25">
      <c r="F1872" s="390"/>
    </row>
    <row r="1873" spans="6:6" x14ac:dyDescent="0.25">
      <c r="F1873" s="390"/>
    </row>
    <row r="1874" spans="6:6" x14ac:dyDescent="0.25">
      <c r="F1874" s="390"/>
    </row>
    <row r="1875" spans="6:6" x14ac:dyDescent="0.25">
      <c r="F1875" s="390"/>
    </row>
    <row r="1876" spans="6:6" x14ac:dyDescent="0.25">
      <c r="F1876" s="390"/>
    </row>
    <row r="1877" spans="6:6" x14ac:dyDescent="0.25">
      <c r="F1877" s="390"/>
    </row>
    <row r="1878" spans="6:6" x14ac:dyDescent="0.25">
      <c r="F1878" s="390"/>
    </row>
    <row r="1879" spans="6:6" x14ac:dyDescent="0.25">
      <c r="F1879" s="390"/>
    </row>
    <row r="1880" spans="6:6" x14ac:dyDescent="0.25">
      <c r="F1880" s="390"/>
    </row>
    <row r="1881" spans="6:6" x14ac:dyDescent="0.25">
      <c r="F1881" s="390"/>
    </row>
    <row r="1882" spans="6:6" x14ac:dyDescent="0.25">
      <c r="F1882" s="390"/>
    </row>
    <row r="1883" spans="6:6" x14ac:dyDescent="0.25">
      <c r="F1883" s="390"/>
    </row>
    <row r="1884" spans="6:6" x14ac:dyDescent="0.25">
      <c r="F1884" s="390"/>
    </row>
    <row r="1885" spans="6:6" x14ac:dyDescent="0.25">
      <c r="F1885" s="390"/>
    </row>
    <row r="1886" spans="6:6" x14ac:dyDescent="0.25">
      <c r="F1886" s="390"/>
    </row>
    <row r="1887" spans="6:6" x14ac:dyDescent="0.25">
      <c r="F1887" s="390"/>
    </row>
    <row r="1888" spans="6:6" x14ac:dyDescent="0.25">
      <c r="F1888" s="390"/>
    </row>
    <row r="1889" spans="6:6" x14ac:dyDescent="0.25">
      <c r="F1889" s="390"/>
    </row>
    <row r="1890" spans="6:6" x14ac:dyDescent="0.25">
      <c r="F1890" s="390"/>
    </row>
    <row r="1891" spans="6:6" x14ac:dyDescent="0.25">
      <c r="F1891" s="390"/>
    </row>
    <row r="1892" spans="6:6" x14ac:dyDescent="0.25">
      <c r="F1892" s="390"/>
    </row>
    <row r="1893" spans="6:6" x14ac:dyDescent="0.25">
      <c r="F1893" s="390"/>
    </row>
    <row r="1894" spans="6:6" x14ac:dyDescent="0.25">
      <c r="F1894" s="390"/>
    </row>
    <row r="1895" spans="6:6" x14ac:dyDescent="0.25">
      <c r="F1895" s="390"/>
    </row>
    <row r="1896" spans="6:6" x14ac:dyDescent="0.25">
      <c r="F1896" s="390"/>
    </row>
    <row r="1897" spans="6:6" x14ac:dyDescent="0.25">
      <c r="F1897" s="390"/>
    </row>
    <row r="1898" spans="6:6" x14ac:dyDescent="0.25">
      <c r="F1898" s="390"/>
    </row>
    <row r="1899" spans="6:6" x14ac:dyDescent="0.25">
      <c r="F1899" s="390"/>
    </row>
    <row r="1900" spans="6:6" x14ac:dyDescent="0.25">
      <c r="F1900" s="390"/>
    </row>
    <row r="1901" spans="6:6" x14ac:dyDescent="0.25">
      <c r="F1901" s="390"/>
    </row>
    <row r="1902" spans="6:6" x14ac:dyDescent="0.25">
      <c r="F1902" s="390"/>
    </row>
    <row r="1903" spans="6:6" x14ac:dyDescent="0.25">
      <c r="F1903" s="390"/>
    </row>
    <row r="1904" spans="6:6" x14ac:dyDescent="0.25">
      <c r="F1904" s="390"/>
    </row>
    <row r="1905" spans="6:6" x14ac:dyDescent="0.25">
      <c r="F1905" s="390"/>
    </row>
    <row r="1906" spans="6:6" x14ac:dyDescent="0.25">
      <c r="F1906" s="390"/>
    </row>
    <row r="1907" spans="6:6" x14ac:dyDescent="0.25">
      <c r="F1907" s="390"/>
    </row>
    <row r="1908" spans="6:6" x14ac:dyDescent="0.25">
      <c r="F1908" s="390"/>
    </row>
    <row r="1909" spans="6:6" x14ac:dyDescent="0.25">
      <c r="F1909" s="390"/>
    </row>
    <row r="1910" spans="6:6" x14ac:dyDescent="0.25">
      <c r="F1910" s="390"/>
    </row>
    <row r="1911" spans="6:6" x14ac:dyDescent="0.25">
      <c r="F1911" s="390"/>
    </row>
    <row r="1912" spans="6:6" x14ac:dyDescent="0.25">
      <c r="F1912" s="390"/>
    </row>
    <row r="1913" spans="6:6" x14ac:dyDescent="0.25">
      <c r="F1913" s="390"/>
    </row>
    <row r="1914" spans="6:6" x14ac:dyDescent="0.25">
      <c r="F1914" s="390"/>
    </row>
    <row r="1915" spans="6:6" x14ac:dyDescent="0.25">
      <c r="F1915" s="390"/>
    </row>
    <row r="1916" spans="6:6" x14ac:dyDescent="0.25">
      <c r="F1916" s="390"/>
    </row>
    <row r="1917" spans="6:6" x14ac:dyDescent="0.25">
      <c r="F1917" s="390"/>
    </row>
    <row r="1918" spans="6:6" x14ac:dyDescent="0.25">
      <c r="F1918" s="390"/>
    </row>
    <row r="1919" spans="6:6" x14ac:dyDescent="0.25">
      <c r="F1919" s="390"/>
    </row>
    <row r="1920" spans="6:6" x14ac:dyDescent="0.25">
      <c r="F1920" s="390"/>
    </row>
    <row r="1921" spans="6:6" x14ac:dyDescent="0.25">
      <c r="F1921" s="390"/>
    </row>
    <row r="1922" spans="6:6" x14ac:dyDescent="0.25">
      <c r="F1922" s="390"/>
    </row>
    <row r="1923" spans="6:6" x14ac:dyDescent="0.25">
      <c r="F1923" s="390"/>
    </row>
    <row r="1924" spans="6:6" x14ac:dyDescent="0.25">
      <c r="F1924" s="390"/>
    </row>
    <row r="1925" spans="6:6" x14ac:dyDescent="0.25">
      <c r="F1925" s="390"/>
    </row>
    <row r="1926" spans="6:6" x14ac:dyDescent="0.25">
      <c r="F1926" s="390"/>
    </row>
    <row r="1927" spans="6:6" x14ac:dyDescent="0.25">
      <c r="F1927" s="390"/>
    </row>
    <row r="1928" spans="6:6" x14ac:dyDescent="0.25">
      <c r="F1928" s="390"/>
    </row>
    <row r="1929" spans="6:6" x14ac:dyDescent="0.25">
      <c r="F1929" s="390"/>
    </row>
    <row r="1930" spans="6:6" x14ac:dyDescent="0.25">
      <c r="F1930" s="390"/>
    </row>
    <row r="1931" spans="6:6" x14ac:dyDescent="0.25">
      <c r="F1931" s="390"/>
    </row>
    <row r="1932" spans="6:6" x14ac:dyDescent="0.25">
      <c r="F1932" s="390"/>
    </row>
    <row r="1933" spans="6:6" x14ac:dyDescent="0.25">
      <c r="F1933" s="390"/>
    </row>
    <row r="1934" spans="6:6" x14ac:dyDescent="0.25">
      <c r="F1934" s="390"/>
    </row>
    <row r="1935" spans="6:6" x14ac:dyDescent="0.25">
      <c r="F1935" s="390"/>
    </row>
    <row r="1936" spans="6:6" x14ac:dyDescent="0.25">
      <c r="F1936" s="390"/>
    </row>
    <row r="1937" spans="6:6" x14ac:dyDescent="0.25">
      <c r="F1937" s="390"/>
    </row>
    <row r="1938" spans="6:6" x14ac:dyDescent="0.25">
      <c r="F1938" s="390"/>
    </row>
    <row r="1939" spans="6:6" x14ac:dyDescent="0.25">
      <c r="F1939" s="390"/>
    </row>
    <row r="1940" spans="6:6" x14ac:dyDescent="0.25">
      <c r="F1940" s="390"/>
    </row>
    <row r="1941" spans="6:6" x14ac:dyDescent="0.25">
      <c r="F1941" s="390"/>
    </row>
    <row r="1942" spans="6:6" x14ac:dyDescent="0.25">
      <c r="F1942" s="390"/>
    </row>
    <row r="1943" spans="6:6" x14ac:dyDescent="0.25">
      <c r="F1943" s="390"/>
    </row>
    <row r="1944" spans="6:6" x14ac:dyDescent="0.25">
      <c r="F1944" s="390"/>
    </row>
    <row r="1945" spans="6:6" x14ac:dyDescent="0.25">
      <c r="F1945" s="390"/>
    </row>
    <row r="1946" spans="6:6" x14ac:dyDescent="0.25">
      <c r="F1946" s="390"/>
    </row>
    <row r="1947" spans="6:6" x14ac:dyDescent="0.25">
      <c r="F1947" s="390"/>
    </row>
    <row r="1948" spans="6:6" x14ac:dyDescent="0.25">
      <c r="F1948" s="390"/>
    </row>
    <row r="1949" spans="6:6" x14ac:dyDescent="0.25">
      <c r="F1949" s="390"/>
    </row>
    <row r="1950" spans="6:6" x14ac:dyDescent="0.25">
      <c r="F1950" s="390"/>
    </row>
    <row r="1951" spans="6:6" x14ac:dyDescent="0.25">
      <c r="F1951" s="390"/>
    </row>
    <row r="1952" spans="6:6" x14ac:dyDescent="0.25">
      <c r="F1952" s="390"/>
    </row>
    <row r="1953" spans="6:6" x14ac:dyDescent="0.25">
      <c r="F1953" s="390"/>
    </row>
    <row r="1954" spans="6:6" x14ac:dyDescent="0.25">
      <c r="F1954" s="390"/>
    </row>
    <row r="1955" spans="6:6" x14ac:dyDescent="0.25">
      <c r="F1955" s="390"/>
    </row>
    <row r="1956" spans="6:6" x14ac:dyDescent="0.25">
      <c r="F1956" s="390"/>
    </row>
    <row r="1957" spans="6:6" x14ac:dyDescent="0.25">
      <c r="F1957" s="390"/>
    </row>
    <row r="1958" spans="6:6" x14ac:dyDescent="0.25">
      <c r="F1958" s="390"/>
    </row>
    <row r="1959" spans="6:6" x14ac:dyDescent="0.25">
      <c r="F1959" s="390"/>
    </row>
    <row r="1960" spans="6:6" x14ac:dyDescent="0.25">
      <c r="F1960" s="390"/>
    </row>
    <row r="1961" spans="6:6" x14ac:dyDescent="0.25">
      <c r="F1961" s="390"/>
    </row>
    <row r="1962" spans="6:6" x14ac:dyDescent="0.25">
      <c r="F1962" s="390"/>
    </row>
    <row r="1963" spans="6:6" x14ac:dyDescent="0.25">
      <c r="F1963" s="390"/>
    </row>
    <row r="1964" spans="6:6" x14ac:dyDescent="0.25">
      <c r="F1964" s="390"/>
    </row>
    <row r="1965" spans="6:6" x14ac:dyDescent="0.25">
      <c r="F1965" s="390"/>
    </row>
    <row r="1966" spans="6:6" x14ac:dyDescent="0.25">
      <c r="F1966" s="390"/>
    </row>
    <row r="1967" spans="6:6" x14ac:dyDescent="0.25">
      <c r="F1967" s="390"/>
    </row>
    <row r="1968" spans="6:6" x14ac:dyDescent="0.25">
      <c r="F1968" s="390"/>
    </row>
    <row r="1969" spans="6:6" x14ac:dyDescent="0.25">
      <c r="F1969" s="390"/>
    </row>
    <row r="1970" spans="6:6" x14ac:dyDescent="0.25">
      <c r="F1970" s="390"/>
    </row>
    <row r="1971" spans="6:6" x14ac:dyDescent="0.25">
      <c r="F1971" s="390"/>
    </row>
    <row r="1972" spans="6:6" x14ac:dyDescent="0.25">
      <c r="F1972" s="390"/>
    </row>
    <row r="1973" spans="6:6" x14ac:dyDescent="0.25">
      <c r="F1973" s="390"/>
    </row>
    <row r="1974" spans="6:6" x14ac:dyDescent="0.25">
      <c r="F1974" s="390"/>
    </row>
    <row r="1975" spans="6:6" x14ac:dyDescent="0.25">
      <c r="F1975" s="390"/>
    </row>
    <row r="1976" spans="6:6" x14ac:dyDescent="0.25">
      <c r="F1976" s="390"/>
    </row>
    <row r="1977" spans="6:6" x14ac:dyDescent="0.25">
      <c r="F1977" s="390"/>
    </row>
    <row r="1978" spans="6:6" x14ac:dyDescent="0.25">
      <c r="F1978" s="390"/>
    </row>
    <row r="1979" spans="6:6" x14ac:dyDescent="0.25">
      <c r="F1979" s="390"/>
    </row>
    <row r="1980" spans="6:6" x14ac:dyDescent="0.25">
      <c r="F1980" s="390"/>
    </row>
    <row r="1981" spans="6:6" x14ac:dyDescent="0.25">
      <c r="F1981" s="390"/>
    </row>
    <row r="1982" spans="6:6" x14ac:dyDescent="0.25">
      <c r="F1982" s="390"/>
    </row>
    <row r="1983" spans="6:6" x14ac:dyDescent="0.25">
      <c r="F1983" s="390"/>
    </row>
    <row r="1984" spans="6:6" x14ac:dyDescent="0.25">
      <c r="F1984" s="390"/>
    </row>
    <row r="1985" spans="6:6" x14ac:dyDescent="0.25">
      <c r="F1985" s="390"/>
    </row>
    <row r="1986" spans="6:6" x14ac:dyDescent="0.25">
      <c r="F1986" s="390"/>
    </row>
    <row r="1987" spans="6:6" x14ac:dyDescent="0.25">
      <c r="F1987" s="390"/>
    </row>
    <row r="1988" spans="6:6" x14ac:dyDescent="0.25">
      <c r="F1988" s="390"/>
    </row>
    <row r="1989" spans="6:6" x14ac:dyDescent="0.25">
      <c r="F1989" s="390"/>
    </row>
    <row r="1990" spans="6:6" x14ac:dyDescent="0.25">
      <c r="F1990" s="390"/>
    </row>
    <row r="1991" spans="6:6" x14ac:dyDescent="0.25">
      <c r="F1991" s="390"/>
    </row>
    <row r="1992" spans="6:6" x14ac:dyDescent="0.25">
      <c r="F1992" s="390"/>
    </row>
    <row r="1993" spans="6:6" x14ac:dyDescent="0.25">
      <c r="F1993" s="390"/>
    </row>
    <row r="1994" spans="6:6" x14ac:dyDescent="0.25">
      <c r="F1994" s="390"/>
    </row>
    <row r="1995" spans="6:6" x14ac:dyDescent="0.25">
      <c r="F1995" s="390"/>
    </row>
    <row r="1996" spans="6:6" x14ac:dyDescent="0.25">
      <c r="F1996" s="390"/>
    </row>
    <row r="1997" spans="6:6" x14ac:dyDescent="0.25">
      <c r="F1997" s="390"/>
    </row>
    <row r="1998" spans="6:6" x14ac:dyDescent="0.25">
      <c r="F1998" s="390"/>
    </row>
    <row r="1999" spans="6:6" x14ac:dyDescent="0.25">
      <c r="F1999" s="390"/>
    </row>
    <row r="2000" spans="6:6" x14ac:dyDescent="0.25">
      <c r="F2000" s="390"/>
    </row>
    <row r="2001" spans="6:6" x14ac:dyDescent="0.25">
      <c r="F2001" s="390"/>
    </row>
    <row r="2002" spans="6:6" x14ac:dyDescent="0.25">
      <c r="F2002" s="390"/>
    </row>
    <row r="2003" spans="6:6" x14ac:dyDescent="0.25">
      <c r="F2003" s="390"/>
    </row>
    <row r="2004" spans="6:6" x14ac:dyDescent="0.25">
      <c r="F2004" s="390"/>
    </row>
    <row r="2005" spans="6:6" x14ac:dyDescent="0.25">
      <c r="F2005" s="390"/>
    </row>
    <row r="2006" spans="6:6" x14ac:dyDescent="0.25">
      <c r="F2006" s="390"/>
    </row>
    <row r="2007" spans="6:6" x14ac:dyDescent="0.25">
      <c r="F2007" s="390"/>
    </row>
    <row r="2008" spans="6:6" x14ac:dyDescent="0.25">
      <c r="F2008" s="390"/>
    </row>
    <row r="2009" spans="6:6" x14ac:dyDescent="0.25">
      <c r="F2009" s="390"/>
    </row>
    <row r="2010" spans="6:6" x14ac:dyDescent="0.25">
      <c r="F2010" s="390"/>
    </row>
    <row r="2011" spans="6:6" x14ac:dyDescent="0.25">
      <c r="F2011" s="390"/>
    </row>
    <row r="2012" spans="6:6" x14ac:dyDescent="0.25">
      <c r="F2012" s="390"/>
    </row>
    <row r="2013" spans="6:6" x14ac:dyDescent="0.25">
      <c r="F2013" s="390"/>
    </row>
    <row r="2014" spans="6:6" x14ac:dyDescent="0.25">
      <c r="F2014" s="390"/>
    </row>
    <row r="2015" spans="6:6" x14ac:dyDescent="0.25">
      <c r="F2015" s="390"/>
    </row>
    <row r="2016" spans="6:6" x14ac:dyDescent="0.25">
      <c r="F2016" s="390"/>
    </row>
    <row r="2017" spans="6:6" x14ac:dyDescent="0.25">
      <c r="F2017" s="390"/>
    </row>
    <row r="2018" spans="6:6" x14ac:dyDescent="0.25">
      <c r="F2018" s="390"/>
    </row>
    <row r="2019" spans="6:6" x14ac:dyDescent="0.25">
      <c r="F2019" s="390"/>
    </row>
    <row r="2020" spans="6:6" x14ac:dyDescent="0.25">
      <c r="F2020" s="390"/>
    </row>
    <row r="2021" spans="6:6" x14ac:dyDescent="0.25">
      <c r="F2021" s="390"/>
    </row>
    <row r="2022" spans="6:6" x14ac:dyDescent="0.25">
      <c r="F2022" s="390"/>
    </row>
    <row r="2023" spans="6:6" x14ac:dyDescent="0.25">
      <c r="F2023" s="390"/>
    </row>
    <row r="2024" spans="6:6" x14ac:dyDescent="0.25">
      <c r="F2024" s="390"/>
    </row>
    <row r="2025" spans="6:6" x14ac:dyDescent="0.25">
      <c r="F2025" s="390"/>
    </row>
    <row r="2026" spans="6:6" x14ac:dyDescent="0.25">
      <c r="F2026" s="390"/>
    </row>
    <row r="2027" spans="6:6" x14ac:dyDescent="0.25">
      <c r="F2027" s="390"/>
    </row>
    <row r="2028" spans="6:6" x14ac:dyDescent="0.25">
      <c r="F2028" s="390"/>
    </row>
    <row r="2029" spans="6:6" x14ac:dyDescent="0.25">
      <c r="F2029" s="390"/>
    </row>
    <row r="2030" spans="6:6" x14ac:dyDescent="0.25">
      <c r="F2030" s="390"/>
    </row>
    <row r="2031" spans="6:6" x14ac:dyDescent="0.25">
      <c r="F2031" s="390"/>
    </row>
    <row r="2032" spans="6:6" x14ac:dyDescent="0.25">
      <c r="F2032" s="390"/>
    </row>
    <row r="2033" spans="6:6" x14ac:dyDescent="0.25">
      <c r="F2033" s="390"/>
    </row>
    <row r="2034" spans="6:6" x14ac:dyDescent="0.25">
      <c r="F2034" s="390"/>
    </row>
    <row r="2035" spans="6:6" x14ac:dyDescent="0.25">
      <c r="F2035" s="390"/>
    </row>
    <row r="2036" spans="6:6" x14ac:dyDescent="0.25">
      <c r="F2036" s="390"/>
    </row>
    <row r="2037" spans="6:6" x14ac:dyDescent="0.25">
      <c r="F2037" s="390"/>
    </row>
    <row r="2038" spans="6:6" x14ac:dyDescent="0.25">
      <c r="F2038" s="390"/>
    </row>
    <row r="2039" spans="6:6" x14ac:dyDescent="0.25">
      <c r="F2039" s="390"/>
    </row>
    <row r="2040" spans="6:6" x14ac:dyDescent="0.25">
      <c r="F2040" s="390"/>
    </row>
    <row r="2041" spans="6:6" x14ac:dyDescent="0.25">
      <c r="F2041" s="390"/>
    </row>
    <row r="2042" spans="6:6" x14ac:dyDescent="0.25">
      <c r="F2042" s="390"/>
    </row>
    <row r="2043" spans="6:6" x14ac:dyDescent="0.25">
      <c r="F2043" s="390"/>
    </row>
    <row r="2044" spans="6:6" x14ac:dyDescent="0.25">
      <c r="F2044" s="390"/>
    </row>
    <row r="2045" spans="6:6" x14ac:dyDescent="0.25">
      <c r="F2045" s="390"/>
    </row>
    <row r="2046" spans="6:6" x14ac:dyDescent="0.25">
      <c r="F2046" s="390"/>
    </row>
    <row r="2047" spans="6:6" x14ac:dyDescent="0.25">
      <c r="F2047" s="390"/>
    </row>
    <row r="2048" spans="6:6" x14ac:dyDescent="0.25">
      <c r="F2048" s="390"/>
    </row>
    <row r="2049" spans="6:6" x14ac:dyDescent="0.25">
      <c r="F2049" s="390"/>
    </row>
    <row r="2050" spans="6:6" x14ac:dyDescent="0.25">
      <c r="F2050" s="390"/>
    </row>
    <row r="2051" spans="6:6" x14ac:dyDescent="0.25">
      <c r="F2051" s="390"/>
    </row>
    <row r="2052" spans="6:6" x14ac:dyDescent="0.25">
      <c r="F2052" s="390"/>
    </row>
    <row r="2053" spans="6:6" x14ac:dyDescent="0.25">
      <c r="F2053" s="390"/>
    </row>
    <row r="2054" spans="6:6" x14ac:dyDescent="0.25">
      <c r="F2054" s="390"/>
    </row>
    <row r="2055" spans="6:6" x14ac:dyDescent="0.25">
      <c r="F2055" s="390"/>
    </row>
    <row r="2056" spans="6:6" x14ac:dyDescent="0.25">
      <c r="F2056" s="390"/>
    </row>
    <row r="2057" spans="6:6" x14ac:dyDescent="0.25">
      <c r="F2057" s="390"/>
    </row>
    <row r="2058" spans="6:6" x14ac:dyDescent="0.25">
      <c r="F2058" s="390"/>
    </row>
    <row r="2059" spans="6:6" x14ac:dyDescent="0.25">
      <c r="F2059" s="390"/>
    </row>
    <row r="2060" spans="6:6" x14ac:dyDescent="0.25">
      <c r="F2060" s="390"/>
    </row>
    <row r="2061" spans="6:6" x14ac:dyDescent="0.25">
      <c r="F2061" s="390"/>
    </row>
    <row r="2062" spans="6:6" x14ac:dyDescent="0.25">
      <c r="F2062" s="390"/>
    </row>
    <row r="2063" spans="6:6" x14ac:dyDescent="0.25">
      <c r="F2063" s="390"/>
    </row>
    <row r="2064" spans="6:6" x14ac:dyDescent="0.25">
      <c r="F2064" s="390"/>
    </row>
    <row r="2065" spans="6:6" x14ac:dyDescent="0.25">
      <c r="F2065" s="390"/>
    </row>
    <row r="2066" spans="6:6" x14ac:dyDescent="0.25">
      <c r="F2066" s="390"/>
    </row>
    <row r="2067" spans="6:6" x14ac:dyDescent="0.25">
      <c r="F2067" s="390"/>
    </row>
    <row r="2068" spans="6:6" x14ac:dyDescent="0.25">
      <c r="F2068" s="390"/>
    </row>
    <row r="2069" spans="6:6" x14ac:dyDescent="0.25">
      <c r="F2069" s="390"/>
    </row>
    <row r="2070" spans="6:6" x14ac:dyDescent="0.25">
      <c r="F2070" s="390"/>
    </row>
    <row r="2071" spans="6:6" x14ac:dyDescent="0.25">
      <c r="F2071" s="390"/>
    </row>
    <row r="2072" spans="6:6" x14ac:dyDescent="0.25">
      <c r="F2072" s="390"/>
    </row>
    <row r="2073" spans="6:6" x14ac:dyDescent="0.25">
      <c r="F2073" s="390"/>
    </row>
    <row r="2074" spans="6:6" x14ac:dyDescent="0.25">
      <c r="F2074" s="390"/>
    </row>
    <row r="2075" spans="6:6" x14ac:dyDescent="0.25">
      <c r="F2075" s="390"/>
    </row>
    <row r="2076" spans="6:6" x14ac:dyDescent="0.25">
      <c r="F2076" s="390"/>
    </row>
    <row r="2077" spans="6:6" x14ac:dyDescent="0.25">
      <c r="F2077" s="390"/>
    </row>
    <row r="2078" spans="6:6" x14ac:dyDescent="0.25">
      <c r="F2078" s="390"/>
    </row>
    <row r="2079" spans="6:6" x14ac:dyDescent="0.25">
      <c r="F2079" s="390"/>
    </row>
    <row r="2080" spans="6:6" x14ac:dyDescent="0.25">
      <c r="F2080" s="390"/>
    </row>
    <row r="2081" spans="6:6" x14ac:dyDescent="0.25">
      <c r="F2081" s="390"/>
    </row>
    <row r="2082" spans="6:6" x14ac:dyDescent="0.25">
      <c r="F2082" s="390"/>
    </row>
    <row r="2083" spans="6:6" x14ac:dyDescent="0.25">
      <c r="F2083" s="390"/>
    </row>
    <row r="2084" spans="6:6" x14ac:dyDescent="0.25">
      <c r="F2084" s="390"/>
    </row>
    <row r="2085" spans="6:6" x14ac:dyDescent="0.25">
      <c r="F2085" s="390"/>
    </row>
    <row r="2086" spans="6:6" x14ac:dyDescent="0.25">
      <c r="F2086" s="390"/>
    </row>
    <row r="2087" spans="6:6" x14ac:dyDescent="0.25">
      <c r="F2087" s="390"/>
    </row>
    <row r="2088" spans="6:6" x14ac:dyDescent="0.25">
      <c r="F2088" s="390"/>
    </row>
    <row r="2089" spans="6:6" x14ac:dyDescent="0.25">
      <c r="F2089" s="390"/>
    </row>
    <row r="2090" spans="6:6" x14ac:dyDescent="0.25">
      <c r="F2090" s="390"/>
    </row>
    <row r="2091" spans="6:6" x14ac:dyDescent="0.25">
      <c r="F2091" s="390"/>
    </row>
    <row r="2092" spans="6:6" x14ac:dyDescent="0.25">
      <c r="F2092" s="390"/>
    </row>
    <row r="2093" spans="6:6" x14ac:dyDescent="0.25">
      <c r="F2093" s="390"/>
    </row>
    <row r="2094" spans="6:6" x14ac:dyDescent="0.25">
      <c r="F2094" s="390"/>
    </row>
    <row r="2095" spans="6:6" x14ac:dyDescent="0.25">
      <c r="F2095" s="390"/>
    </row>
    <row r="2096" spans="6:6" x14ac:dyDescent="0.25">
      <c r="F2096" s="390"/>
    </row>
    <row r="2097" spans="6:6" x14ac:dyDescent="0.25">
      <c r="F2097" s="390"/>
    </row>
    <row r="2098" spans="6:6" x14ac:dyDescent="0.25">
      <c r="F2098" s="390"/>
    </row>
    <row r="2099" spans="6:6" x14ac:dyDescent="0.25">
      <c r="F2099" s="390"/>
    </row>
    <row r="2100" spans="6:6" x14ac:dyDescent="0.25">
      <c r="F2100" s="390"/>
    </row>
    <row r="2101" spans="6:6" x14ac:dyDescent="0.25">
      <c r="F2101" s="390"/>
    </row>
    <row r="2102" spans="6:6" x14ac:dyDescent="0.25">
      <c r="F2102" s="390"/>
    </row>
    <row r="2103" spans="6:6" x14ac:dyDescent="0.25">
      <c r="F2103" s="390"/>
    </row>
    <row r="2104" spans="6:6" x14ac:dyDescent="0.25">
      <c r="F2104" s="390"/>
    </row>
    <row r="2105" spans="6:6" x14ac:dyDescent="0.25">
      <c r="F2105" s="390"/>
    </row>
    <row r="2106" spans="6:6" x14ac:dyDescent="0.25">
      <c r="F2106" s="390"/>
    </row>
    <row r="2107" spans="6:6" x14ac:dyDescent="0.25">
      <c r="F2107" s="390"/>
    </row>
    <row r="2108" spans="6:6" x14ac:dyDescent="0.25">
      <c r="F2108" s="390"/>
    </row>
    <row r="2109" spans="6:6" x14ac:dyDescent="0.25">
      <c r="F2109" s="390"/>
    </row>
    <row r="2110" spans="6:6" x14ac:dyDescent="0.25">
      <c r="F2110" s="390"/>
    </row>
    <row r="2111" spans="6:6" x14ac:dyDescent="0.25">
      <c r="F2111" s="390"/>
    </row>
    <row r="2112" spans="6:6" x14ac:dyDescent="0.25">
      <c r="F2112" s="390"/>
    </row>
    <row r="2113" spans="6:6" x14ac:dyDescent="0.25">
      <c r="F2113" s="390"/>
    </row>
    <row r="2114" spans="6:6" x14ac:dyDescent="0.25">
      <c r="F2114" s="390"/>
    </row>
    <row r="2115" spans="6:6" x14ac:dyDescent="0.25">
      <c r="F2115" s="390"/>
    </row>
    <row r="2116" spans="6:6" x14ac:dyDescent="0.25">
      <c r="F2116" s="390"/>
    </row>
    <row r="2117" spans="6:6" x14ac:dyDescent="0.25">
      <c r="F2117" s="390"/>
    </row>
    <row r="2118" spans="6:6" x14ac:dyDescent="0.25">
      <c r="F2118" s="390"/>
    </row>
    <row r="2119" spans="6:6" x14ac:dyDescent="0.25">
      <c r="F2119" s="390"/>
    </row>
    <row r="2120" spans="6:6" x14ac:dyDescent="0.25">
      <c r="F2120" s="390"/>
    </row>
    <row r="2121" spans="6:6" x14ac:dyDescent="0.25">
      <c r="F2121" s="390"/>
    </row>
    <row r="2122" spans="6:6" x14ac:dyDescent="0.25">
      <c r="F2122" s="390"/>
    </row>
    <row r="2123" spans="6:6" x14ac:dyDescent="0.25">
      <c r="F2123" s="390"/>
    </row>
    <row r="2124" spans="6:6" x14ac:dyDescent="0.25">
      <c r="F2124" s="390"/>
    </row>
    <row r="2125" spans="6:6" x14ac:dyDescent="0.25">
      <c r="F2125" s="390"/>
    </row>
    <row r="2126" spans="6:6" x14ac:dyDescent="0.25">
      <c r="F2126" s="390"/>
    </row>
    <row r="2127" spans="6:6" x14ac:dyDescent="0.25">
      <c r="F2127" s="390"/>
    </row>
    <row r="2128" spans="6:6" x14ac:dyDescent="0.25">
      <c r="F2128" s="390"/>
    </row>
    <row r="2129" spans="6:6" x14ac:dyDescent="0.25">
      <c r="F2129" s="390"/>
    </row>
    <row r="2130" spans="6:6" x14ac:dyDescent="0.25">
      <c r="F2130" s="390"/>
    </row>
    <row r="2131" spans="6:6" x14ac:dyDescent="0.25">
      <c r="F2131" s="390"/>
    </row>
    <row r="2132" spans="6:6" x14ac:dyDescent="0.25">
      <c r="F2132" s="390"/>
    </row>
    <row r="2133" spans="6:6" x14ac:dyDescent="0.25">
      <c r="F2133" s="390"/>
    </row>
    <row r="2134" spans="6:6" x14ac:dyDescent="0.25">
      <c r="F2134" s="390"/>
    </row>
    <row r="2135" spans="6:6" x14ac:dyDescent="0.25">
      <c r="F2135" s="390"/>
    </row>
    <row r="2136" spans="6:6" x14ac:dyDescent="0.25">
      <c r="F2136" s="390"/>
    </row>
    <row r="2137" spans="6:6" x14ac:dyDescent="0.25">
      <c r="F2137" s="390"/>
    </row>
    <row r="2138" spans="6:6" x14ac:dyDescent="0.25">
      <c r="F2138" s="390"/>
    </row>
    <row r="2139" spans="6:6" x14ac:dyDescent="0.25">
      <c r="F2139" s="390"/>
    </row>
    <row r="2140" spans="6:6" x14ac:dyDescent="0.25">
      <c r="F2140" s="390"/>
    </row>
    <row r="2141" spans="6:6" x14ac:dyDescent="0.25">
      <c r="F2141" s="390"/>
    </row>
    <row r="2142" spans="6:6" x14ac:dyDescent="0.25">
      <c r="F2142" s="390"/>
    </row>
    <row r="2143" spans="6:6" x14ac:dyDescent="0.25">
      <c r="F2143" s="390"/>
    </row>
    <row r="2144" spans="6:6" x14ac:dyDescent="0.25">
      <c r="F2144" s="390"/>
    </row>
    <row r="2145" spans="6:6" x14ac:dyDescent="0.25">
      <c r="F2145" s="390"/>
    </row>
    <row r="2146" spans="6:6" x14ac:dyDescent="0.25">
      <c r="F2146" s="390"/>
    </row>
    <row r="2147" spans="6:6" x14ac:dyDescent="0.25">
      <c r="F2147" s="390"/>
    </row>
    <row r="2148" spans="6:6" x14ac:dyDescent="0.25">
      <c r="F2148" s="390"/>
    </row>
    <row r="2149" spans="6:6" x14ac:dyDescent="0.25">
      <c r="F2149" s="390"/>
    </row>
    <row r="2150" spans="6:6" x14ac:dyDescent="0.25">
      <c r="F2150" s="390"/>
    </row>
    <row r="2151" spans="6:6" x14ac:dyDescent="0.25">
      <c r="F2151" s="390"/>
    </row>
    <row r="2152" spans="6:6" x14ac:dyDescent="0.25">
      <c r="F2152" s="390"/>
    </row>
    <row r="2153" spans="6:6" x14ac:dyDescent="0.25">
      <c r="F2153" s="390"/>
    </row>
    <row r="2154" spans="6:6" x14ac:dyDescent="0.25">
      <c r="F2154" s="390"/>
    </row>
    <row r="2155" spans="6:6" x14ac:dyDescent="0.25">
      <c r="F2155" s="390"/>
    </row>
    <row r="2156" spans="6:6" x14ac:dyDescent="0.25">
      <c r="F2156" s="390"/>
    </row>
    <row r="2157" spans="6:6" x14ac:dyDescent="0.25">
      <c r="F2157" s="390"/>
    </row>
    <row r="2158" spans="6:6" x14ac:dyDescent="0.25">
      <c r="F2158" s="390"/>
    </row>
    <row r="2159" spans="6:6" x14ac:dyDescent="0.25">
      <c r="F2159" s="390"/>
    </row>
    <row r="2160" spans="6:6" x14ac:dyDescent="0.25">
      <c r="F2160" s="390"/>
    </row>
    <row r="2161" spans="6:6" x14ac:dyDescent="0.25">
      <c r="F2161" s="390"/>
    </row>
    <row r="2162" spans="6:6" x14ac:dyDescent="0.25">
      <c r="F2162" s="390"/>
    </row>
    <row r="2163" spans="6:6" x14ac:dyDescent="0.25">
      <c r="F2163" s="390"/>
    </row>
    <row r="2164" spans="6:6" x14ac:dyDescent="0.25">
      <c r="F2164" s="390"/>
    </row>
    <row r="2165" spans="6:6" x14ac:dyDescent="0.25">
      <c r="F2165" s="390"/>
    </row>
    <row r="2166" spans="6:6" x14ac:dyDescent="0.25">
      <c r="F2166" s="390"/>
    </row>
    <row r="2167" spans="6:6" x14ac:dyDescent="0.25">
      <c r="F2167" s="390"/>
    </row>
    <row r="2168" spans="6:6" x14ac:dyDescent="0.25">
      <c r="F2168" s="390"/>
    </row>
    <row r="2169" spans="6:6" x14ac:dyDescent="0.25">
      <c r="F2169" s="390"/>
    </row>
    <row r="2170" spans="6:6" x14ac:dyDescent="0.25">
      <c r="F2170" s="390"/>
    </row>
    <row r="2171" spans="6:6" x14ac:dyDescent="0.25">
      <c r="F2171" s="390"/>
    </row>
    <row r="2172" spans="6:6" x14ac:dyDescent="0.25">
      <c r="F2172" s="390"/>
    </row>
    <row r="2173" spans="6:6" x14ac:dyDescent="0.25">
      <c r="F2173" s="390"/>
    </row>
    <row r="2174" spans="6:6" x14ac:dyDescent="0.25">
      <c r="F2174" s="390"/>
    </row>
    <row r="2175" spans="6:6" x14ac:dyDescent="0.25">
      <c r="F2175" s="390"/>
    </row>
    <row r="2176" spans="6:6" x14ac:dyDescent="0.25">
      <c r="F2176" s="390"/>
    </row>
    <row r="2177" spans="6:6" x14ac:dyDescent="0.25">
      <c r="F2177" s="390"/>
    </row>
    <row r="2178" spans="6:6" x14ac:dyDescent="0.25">
      <c r="F2178" s="390"/>
    </row>
    <row r="2179" spans="6:6" x14ac:dyDescent="0.25">
      <c r="F2179" s="390"/>
    </row>
    <row r="2180" spans="6:6" x14ac:dyDescent="0.25">
      <c r="F2180" s="390"/>
    </row>
    <row r="2181" spans="6:6" x14ac:dyDescent="0.25">
      <c r="F2181" s="390"/>
    </row>
    <row r="2182" spans="6:6" x14ac:dyDescent="0.25">
      <c r="F2182" s="390"/>
    </row>
    <row r="2183" spans="6:6" x14ac:dyDescent="0.25">
      <c r="F2183" s="390"/>
    </row>
    <row r="2184" spans="6:6" x14ac:dyDescent="0.25">
      <c r="F2184" s="390"/>
    </row>
    <row r="2185" spans="6:6" x14ac:dyDescent="0.25">
      <c r="F2185" s="390"/>
    </row>
    <row r="2186" spans="6:6" x14ac:dyDescent="0.25">
      <c r="F2186" s="390"/>
    </row>
    <row r="2187" spans="6:6" x14ac:dyDescent="0.25">
      <c r="F2187" s="390"/>
    </row>
    <row r="2188" spans="6:6" x14ac:dyDescent="0.25">
      <c r="F2188" s="390"/>
    </row>
    <row r="2189" spans="6:6" x14ac:dyDescent="0.25">
      <c r="F2189" s="390"/>
    </row>
    <row r="2190" spans="6:6" x14ac:dyDescent="0.25">
      <c r="F2190" s="390"/>
    </row>
    <row r="2191" spans="6:6" x14ac:dyDescent="0.25">
      <c r="F2191" s="390"/>
    </row>
    <row r="2192" spans="6:6" x14ac:dyDescent="0.25">
      <c r="F2192" s="390"/>
    </row>
    <row r="2193" spans="6:6" x14ac:dyDescent="0.25">
      <c r="F2193" s="390"/>
    </row>
    <row r="2194" spans="6:6" x14ac:dyDescent="0.25">
      <c r="F2194" s="390"/>
    </row>
    <row r="2195" spans="6:6" x14ac:dyDescent="0.25">
      <c r="F2195" s="390"/>
    </row>
    <row r="2196" spans="6:6" x14ac:dyDescent="0.25">
      <c r="F2196" s="390"/>
    </row>
    <row r="2197" spans="6:6" x14ac:dyDescent="0.25">
      <c r="F2197" s="390"/>
    </row>
    <row r="2198" spans="6:6" x14ac:dyDescent="0.25">
      <c r="F2198" s="390"/>
    </row>
    <row r="2199" spans="6:6" x14ac:dyDescent="0.25">
      <c r="F2199" s="390"/>
    </row>
    <row r="2200" spans="6:6" x14ac:dyDescent="0.25">
      <c r="F2200" s="390"/>
    </row>
    <row r="2201" spans="6:6" x14ac:dyDescent="0.25">
      <c r="F2201" s="390"/>
    </row>
    <row r="2202" spans="6:6" x14ac:dyDescent="0.25">
      <c r="F2202" s="390"/>
    </row>
    <row r="2203" spans="6:6" x14ac:dyDescent="0.25">
      <c r="F2203" s="390"/>
    </row>
    <row r="2204" spans="6:6" x14ac:dyDescent="0.25">
      <c r="F2204" s="390"/>
    </row>
    <row r="2205" spans="6:6" x14ac:dyDescent="0.25">
      <c r="F2205" s="390"/>
    </row>
    <row r="2206" spans="6:6" x14ac:dyDescent="0.25">
      <c r="F2206" s="390"/>
    </row>
    <row r="2207" spans="6:6" x14ac:dyDescent="0.25">
      <c r="F2207" s="390"/>
    </row>
    <row r="2208" spans="6:6" x14ac:dyDescent="0.25">
      <c r="F2208" s="390"/>
    </row>
    <row r="2209" spans="6:6" x14ac:dyDescent="0.25">
      <c r="F2209" s="390"/>
    </row>
    <row r="2210" spans="6:6" x14ac:dyDescent="0.25">
      <c r="F2210" s="390"/>
    </row>
    <row r="2211" spans="6:6" x14ac:dyDescent="0.25">
      <c r="F2211" s="390"/>
    </row>
    <row r="2212" spans="6:6" x14ac:dyDescent="0.25">
      <c r="F2212" s="390"/>
    </row>
    <row r="2213" spans="6:6" x14ac:dyDescent="0.25">
      <c r="F2213" s="390"/>
    </row>
    <row r="2214" spans="6:6" x14ac:dyDescent="0.25">
      <c r="F2214" s="390"/>
    </row>
    <row r="2215" spans="6:6" x14ac:dyDescent="0.25">
      <c r="F2215" s="390"/>
    </row>
    <row r="2216" spans="6:6" x14ac:dyDescent="0.25">
      <c r="F2216" s="390"/>
    </row>
    <row r="2217" spans="6:6" x14ac:dyDescent="0.25">
      <c r="F2217" s="390"/>
    </row>
    <row r="2218" spans="6:6" x14ac:dyDescent="0.25">
      <c r="F2218" s="390"/>
    </row>
    <row r="2219" spans="6:6" x14ac:dyDescent="0.25">
      <c r="F2219" s="390"/>
    </row>
    <row r="2220" spans="6:6" x14ac:dyDescent="0.25">
      <c r="F2220" s="390"/>
    </row>
    <row r="2221" spans="6:6" x14ac:dyDescent="0.25">
      <c r="F2221" s="390"/>
    </row>
    <row r="2222" spans="6:6" x14ac:dyDescent="0.25">
      <c r="F2222" s="390"/>
    </row>
    <row r="2223" spans="6:6" x14ac:dyDescent="0.25">
      <c r="F2223" s="390"/>
    </row>
    <row r="2224" spans="6:6" x14ac:dyDescent="0.25">
      <c r="F2224" s="390"/>
    </row>
    <row r="2225" spans="6:6" x14ac:dyDescent="0.25">
      <c r="F2225" s="390"/>
    </row>
    <row r="2226" spans="6:6" x14ac:dyDescent="0.25">
      <c r="F2226" s="390"/>
    </row>
    <row r="2227" spans="6:6" x14ac:dyDescent="0.25">
      <c r="F2227" s="390"/>
    </row>
    <row r="2228" spans="6:6" x14ac:dyDescent="0.25">
      <c r="F2228" s="390"/>
    </row>
    <row r="2229" spans="6:6" x14ac:dyDescent="0.25">
      <c r="F2229" s="390"/>
    </row>
    <row r="2230" spans="6:6" x14ac:dyDescent="0.25">
      <c r="F2230" s="390"/>
    </row>
    <row r="2231" spans="6:6" x14ac:dyDescent="0.25">
      <c r="F2231" s="390"/>
    </row>
    <row r="2232" spans="6:6" x14ac:dyDescent="0.25">
      <c r="F2232" s="390"/>
    </row>
    <row r="2233" spans="6:6" x14ac:dyDescent="0.25">
      <c r="F2233" s="390"/>
    </row>
    <row r="2234" spans="6:6" x14ac:dyDescent="0.25">
      <c r="F2234" s="390"/>
    </row>
    <row r="2235" spans="6:6" x14ac:dyDescent="0.25">
      <c r="F2235" s="390"/>
    </row>
    <row r="2236" spans="6:6" x14ac:dyDescent="0.25">
      <c r="F2236" s="390"/>
    </row>
    <row r="2237" spans="6:6" x14ac:dyDescent="0.25">
      <c r="F2237" s="390"/>
    </row>
    <row r="2238" spans="6:6" x14ac:dyDescent="0.25">
      <c r="F2238" s="390"/>
    </row>
    <row r="2239" spans="6:6" x14ac:dyDescent="0.25">
      <c r="F2239" s="390"/>
    </row>
    <row r="2240" spans="6:6" x14ac:dyDescent="0.25">
      <c r="F2240" s="390"/>
    </row>
    <row r="2241" spans="6:6" x14ac:dyDescent="0.25">
      <c r="F2241" s="390"/>
    </row>
    <row r="2242" spans="6:6" x14ac:dyDescent="0.25">
      <c r="F2242" s="390"/>
    </row>
    <row r="2243" spans="6:6" x14ac:dyDescent="0.25">
      <c r="F2243" s="390"/>
    </row>
    <row r="2244" spans="6:6" x14ac:dyDescent="0.25">
      <c r="F2244" s="390"/>
    </row>
    <row r="2245" spans="6:6" x14ac:dyDescent="0.25">
      <c r="F2245" s="390"/>
    </row>
    <row r="2246" spans="6:6" x14ac:dyDescent="0.25">
      <c r="F2246" s="390"/>
    </row>
    <row r="2247" spans="6:6" x14ac:dyDescent="0.25">
      <c r="F2247" s="390"/>
    </row>
    <row r="2248" spans="6:6" x14ac:dyDescent="0.25">
      <c r="F2248" s="390"/>
    </row>
    <row r="2249" spans="6:6" x14ac:dyDescent="0.25">
      <c r="F2249" s="390"/>
    </row>
    <row r="2250" spans="6:6" x14ac:dyDescent="0.25">
      <c r="F2250" s="390"/>
    </row>
    <row r="2251" spans="6:6" x14ac:dyDescent="0.25">
      <c r="F2251" s="390"/>
    </row>
    <row r="2252" spans="6:6" x14ac:dyDescent="0.25">
      <c r="F2252" s="390"/>
    </row>
    <row r="2253" spans="6:6" x14ac:dyDescent="0.25">
      <c r="F2253" s="390"/>
    </row>
    <row r="2254" spans="6:6" x14ac:dyDescent="0.25">
      <c r="F2254" s="390"/>
    </row>
    <row r="2255" spans="6:6" x14ac:dyDescent="0.25">
      <c r="F2255" s="390"/>
    </row>
    <row r="2256" spans="6:6" x14ac:dyDescent="0.25">
      <c r="F2256" s="390"/>
    </row>
    <row r="2257" spans="6:6" x14ac:dyDescent="0.25">
      <c r="F2257" s="390"/>
    </row>
    <row r="2258" spans="6:6" x14ac:dyDescent="0.25">
      <c r="F2258" s="390"/>
    </row>
    <row r="2259" spans="6:6" x14ac:dyDescent="0.25">
      <c r="F2259" s="390"/>
    </row>
    <row r="2260" spans="6:6" x14ac:dyDescent="0.25">
      <c r="F2260" s="390"/>
    </row>
    <row r="2261" spans="6:6" x14ac:dyDescent="0.25">
      <c r="F2261" s="390"/>
    </row>
    <row r="2262" spans="6:6" x14ac:dyDescent="0.25">
      <c r="F2262" s="390"/>
    </row>
    <row r="2263" spans="6:6" x14ac:dyDescent="0.25">
      <c r="F2263" s="390"/>
    </row>
    <row r="2264" spans="6:6" x14ac:dyDescent="0.25">
      <c r="F2264" s="390"/>
    </row>
    <row r="2265" spans="6:6" x14ac:dyDescent="0.25">
      <c r="F2265" s="390"/>
    </row>
    <row r="2266" spans="6:6" x14ac:dyDescent="0.25">
      <c r="F2266" s="390"/>
    </row>
    <row r="2267" spans="6:6" x14ac:dyDescent="0.25">
      <c r="F2267" s="390"/>
    </row>
    <row r="2268" spans="6:6" x14ac:dyDescent="0.25">
      <c r="F2268" s="390"/>
    </row>
    <row r="2269" spans="6:6" x14ac:dyDescent="0.25">
      <c r="F2269" s="390"/>
    </row>
    <row r="2270" spans="6:6" x14ac:dyDescent="0.25">
      <c r="F2270" s="390"/>
    </row>
    <row r="2271" spans="6:6" x14ac:dyDescent="0.25">
      <c r="F2271" s="390"/>
    </row>
    <row r="2272" spans="6:6" x14ac:dyDescent="0.25">
      <c r="F2272" s="390"/>
    </row>
    <row r="2273" spans="6:6" x14ac:dyDescent="0.25">
      <c r="F2273" s="390"/>
    </row>
    <row r="2274" spans="6:6" x14ac:dyDescent="0.25">
      <c r="F2274" s="390"/>
    </row>
    <row r="2275" spans="6:6" x14ac:dyDescent="0.25">
      <c r="F2275" s="390"/>
    </row>
    <row r="2276" spans="6:6" x14ac:dyDescent="0.25">
      <c r="F2276" s="390"/>
    </row>
    <row r="2277" spans="6:6" x14ac:dyDescent="0.25">
      <c r="F2277" s="390"/>
    </row>
    <row r="2278" spans="6:6" x14ac:dyDescent="0.25">
      <c r="F2278" s="390"/>
    </row>
    <row r="2279" spans="6:6" x14ac:dyDescent="0.25">
      <c r="F2279" s="390"/>
    </row>
    <row r="2280" spans="6:6" x14ac:dyDescent="0.25">
      <c r="F2280" s="390"/>
    </row>
    <row r="2281" spans="6:6" x14ac:dyDescent="0.25">
      <c r="F2281" s="390"/>
    </row>
    <row r="2282" spans="6:6" x14ac:dyDescent="0.25">
      <c r="F2282" s="390"/>
    </row>
    <row r="2283" spans="6:6" x14ac:dyDescent="0.25">
      <c r="F2283" s="390"/>
    </row>
    <row r="2284" spans="6:6" x14ac:dyDescent="0.25">
      <c r="F2284" s="390"/>
    </row>
    <row r="2285" spans="6:6" x14ac:dyDescent="0.25">
      <c r="F2285" s="390"/>
    </row>
    <row r="2286" spans="6:6" x14ac:dyDescent="0.25">
      <c r="F2286" s="390"/>
    </row>
    <row r="2287" spans="6:6" x14ac:dyDescent="0.25">
      <c r="F2287" s="390"/>
    </row>
    <row r="2288" spans="6:6" x14ac:dyDescent="0.25">
      <c r="F2288" s="390"/>
    </row>
    <row r="2289" spans="6:6" x14ac:dyDescent="0.25">
      <c r="F2289" s="390"/>
    </row>
    <row r="2290" spans="6:6" x14ac:dyDescent="0.25">
      <c r="F2290" s="390"/>
    </row>
    <row r="2291" spans="6:6" x14ac:dyDescent="0.25">
      <c r="F2291" s="390"/>
    </row>
    <row r="2292" spans="6:6" x14ac:dyDescent="0.25">
      <c r="F2292" s="390"/>
    </row>
    <row r="2293" spans="6:6" x14ac:dyDescent="0.25">
      <c r="F2293" s="390"/>
    </row>
    <row r="2294" spans="6:6" x14ac:dyDescent="0.25">
      <c r="F2294" s="390"/>
    </row>
    <row r="2295" spans="6:6" x14ac:dyDescent="0.25">
      <c r="F2295" s="390"/>
    </row>
    <row r="2296" spans="6:6" x14ac:dyDescent="0.25">
      <c r="F2296" s="390"/>
    </row>
    <row r="2297" spans="6:6" x14ac:dyDescent="0.25">
      <c r="F2297" s="390"/>
    </row>
    <row r="2298" spans="6:6" x14ac:dyDescent="0.25">
      <c r="F2298" s="390"/>
    </row>
    <row r="2299" spans="6:6" x14ac:dyDescent="0.25">
      <c r="F2299" s="390"/>
    </row>
    <row r="2300" spans="6:6" x14ac:dyDescent="0.25">
      <c r="F2300" s="390"/>
    </row>
    <row r="2301" spans="6:6" x14ac:dyDescent="0.25">
      <c r="F2301" s="390"/>
    </row>
    <row r="2302" spans="6:6" x14ac:dyDescent="0.25">
      <c r="F2302" s="390"/>
    </row>
    <row r="2303" spans="6:6" x14ac:dyDescent="0.25">
      <c r="F2303" s="390"/>
    </row>
    <row r="2304" spans="6:6" x14ac:dyDescent="0.25">
      <c r="F2304" s="390"/>
    </row>
    <row r="2305" spans="6:6" x14ac:dyDescent="0.25">
      <c r="F2305" s="390"/>
    </row>
    <row r="2306" spans="6:6" x14ac:dyDescent="0.25">
      <c r="F2306" s="390"/>
    </row>
    <row r="2307" spans="6:6" x14ac:dyDescent="0.25">
      <c r="F2307" s="390"/>
    </row>
    <row r="2308" spans="6:6" x14ac:dyDescent="0.25">
      <c r="F2308" s="390"/>
    </row>
    <row r="2309" spans="6:6" x14ac:dyDescent="0.25">
      <c r="F2309" s="390"/>
    </row>
    <row r="2310" spans="6:6" x14ac:dyDescent="0.25">
      <c r="F2310" s="390"/>
    </row>
    <row r="2311" spans="6:6" x14ac:dyDescent="0.25">
      <c r="F2311" s="390"/>
    </row>
    <row r="2312" spans="6:6" x14ac:dyDescent="0.25">
      <c r="F2312" s="390"/>
    </row>
    <row r="2313" spans="6:6" x14ac:dyDescent="0.25">
      <c r="F2313" s="390"/>
    </row>
    <row r="2314" spans="6:6" x14ac:dyDescent="0.25">
      <c r="F2314" s="390"/>
    </row>
    <row r="2315" spans="6:6" x14ac:dyDescent="0.25">
      <c r="F2315" s="390"/>
    </row>
    <row r="2316" spans="6:6" x14ac:dyDescent="0.25">
      <c r="F2316" s="390"/>
    </row>
    <row r="2317" spans="6:6" x14ac:dyDescent="0.25">
      <c r="F2317" s="390"/>
    </row>
    <row r="2318" spans="6:6" x14ac:dyDescent="0.25">
      <c r="F2318" s="390"/>
    </row>
    <row r="2319" spans="6:6" x14ac:dyDescent="0.25">
      <c r="F2319" s="390"/>
    </row>
    <row r="2320" spans="6:6" x14ac:dyDescent="0.25">
      <c r="F2320" s="390"/>
    </row>
    <row r="2321" spans="6:6" x14ac:dyDescent="0.25">
      <c r="F2321" s="390"/>
    </row>
    <row r="2322" spans="6:6" x14ac:dyDescent="0.25">
      <c r="F2322" s="390"/>
    </row>
    <row r="2323" spans="6:6" x14ac:dyDescent="0.25">
      <c r="F2323" s="390"/>
    </row>
    <row r="2324" spans="6:6" x14ac:dyDescent="0.25">
      <c r="F2324" s="390"/>
    </row>
    <row r="2325" spans="6:6" x14ac:dyDescent="0.25">
      <c r="F2325" s="390"/>
    </row>
    <row r="2326" spans="6:6" x14ac:dyDescent="0.25">
      <c r="F2326" s="390"/>
    </row>
    <row r="2327" spans="6:6" x14ac:dyDescent="0.25">
      <c r="F2327" s="390"/>
    </row>
    <row r="2328" spans="6:6" x14ac:dyDescent="0.25">
      <c r="F2328" s="390"/>
    </row>
    <row r="2329" spans="6:6" x14ac:dyDescent="0.25">
      <c r="F2329" s="390"/>
    </row>
    <row r="2330" spans="6:6" x14ac:dyDescent="0.25">
      <c r="F2330" s="390"/>
    </row>
    <row r="2331" spans="6:6" x14ac:dyDescent="0.25">
      <c r="F2331" s="390"/>
    </row>
    <row r="2332" spans="6:6" x14ac:dyDescent="0.25">
      <c r="F2332" s="390"/>
    </row>
    <row r="2333" spans="6:6" x14ac:dyDescent="0.25">
      <c r="F2333" s="390"/>
    </row>
    <row r="2334" spans="6:6" x14ac:dyDescent="0.25">
      <c r="F2334" s="390"/>
    </row>
    <row r="2335" spans="6:6" x14ac:dyDescent="0.25">
      <c r="F2335" s="390"/>
    </row>
    <row r="2336" spans="6:6" x14ac:dyDescent="0.25">
      <c r="F2336" s="390"/>
    </row>
    <row r="2337" spans="6:6" x14ac:dyDescent="0.25">
      <c r="F2337" s="390"/>
    </row>
    <row r="2338" spans="6:6" x14ac:dyDescent="0.25">
      <c r="F2338" s="390"/>
    </row>
    <row r="2339" spans="6:6" x14ac:dyDescent="0.25">
      <c r="F2339" s="390"/>
    </row>
    <row r="2340" spans="6:6" x14ac:dyDescent="0.25">
      <c r="F2340" s="390"/>
    </row>
    <row r="2341" spans="6:6" x14ac:dyDescent="0.25">
      <c r="F2341" s="390"/>
    </row>
    <row r="2342" spans="6:6" x14ac:dyDescent="0.25">
      <c r="F2342" s="390"/>
    </row>
    <row r="2343" spans="6:6" x14ac:dyDescent="0.25">
      <c r="F2343" s="390"/>
    </row>
    <row r="2344" spans="6:6" x14ac:dyDescent="0.25">
      <c r="F2344" s="390"/>
    </row>
    <row r="2345" spans="6:6" x14ac:dyDescent="0.25">
      <c r="F2345" s="390"/>
    </row>
    <row r="2346" spans="6:6" x14ac:dyDescent="0.25">
      <c r="F2346" s="390"/>
    </row>
    <row r="2347" spans="6:6" x14ac:dyDescent="0.25">
      <c r="F2347" s="390"/>
    </row>
    <row r="2348" spans="6:6" x14ac:dyDescent="0.25">
      <c r="F2348" s="390"/>
    </row>
    <row r="2349" spans="6:6" x14ac:dyDescent="0.25">
      <c r="F2349" s="390"/>
    </row>
    <row r="2350" spans="6:6" x14ac:dyDescent="0.25">
      <c r="F2350" s="390"/>
    </row>
    <row r="2351" spans="6:6" x14ac:dyDescent="0.25">
      <c r="F2351" s="390"/>
    </row>
    <row r="2352" spans="6:6" x14ac:dyDescent="0.25">
      <c r="F2352" s="390"/>
    </row>
    <row r="2353" spans="6:6" x14ac:dyDescent="0.25">
      <c r="F2353" s="390"/>
    </row>
    <row r="2354" spans="6:6" x14ac:dyDescent="0.25">
      <c r="F2354" s="390"/>
    </row>
    <row r="2355" spans="6:6" x14ac:dyDescent="0.25">
      <c r="F2355" s="390"/>
    </row>
    <row r="2356" spans="6:6" x14ac:dyDescent="0.25">
      <c r="F2356" s="390"/>
    </row>
    <row r="2357" spans="6:6" x14ac:dyDescent="0.25">
      <c r="F2357" s="390"/>
    </row>
    <row r="2358" spans="6:6" x14ac:dyDescent="0.25">
      <c r="F2358" s="390"/>
    </row>
    <row r="2359" spans="6:6" x14ac:dyDescent="0.25">
      <c r="F2359" s="390"/>
    </row>
    <row r="2360" spans="6:6" x14ac:dyDescent="0.25">
      <c r="F2360" s="390"/>
    </row>
    <row r="2361" spans="6:6" x14ac:dyDescent="0.25">
      <c r="F2361" s="390"/>
    </row>
    <row r="2362" spans="6:6" x14ac:dyDescent="0.25">
      <c r="F2362" s="390"/>
    </row>
    <row r="2363" spans="6:6" x14ac:dyDescent="0.25">
      <c r="F2363" s="390"/>
    </row>
    <row r="2364" spans="6:6" x14ac:dyDescent="0.25">
      <c r="F2364" s="390"/>
    </row>
    <row r="2365" spans="6:6" x14ac:dyDescent="0.25">
      <c r="F2365" s="390"/>
    </row>
    <row r="2366" spans="6:6" x14ac:dyDescent="0.25">
      <c r="F2366" s="390"/>
    </row>
    <row r="2367" spans="6:6" x14ac:dyDescent="0.25">
      <c r="F2367" s="390"/>
    </row>
    <row r="2368" spans="6:6" x14ac:dyDescent="0.25">
      <c r="F2368" s="390"/>
    </row>
    <row r="2369" spans="6:6" x14ac:dyDescent="0.25">
      <c r="F2369" s="390"/>
    </row>
    <row r="2370" spans="6:6" x14ac:dyDescent="0.25">
      <c r="F2370" s="390"/>
    </row>
    <row r="2371" spans="6:6" x14ac:dyDescent="0.25">
      <c r="F2371" s="390"/>
    </row>
    <row r="2372" spans="6:6" x14ac:dyDescent="0.25">
      <c r="F2372" s="390"/>
    </row>
    <row r="2373" spans="6:6" x14ac:dyDescent="0.25">
      <c r="F2373" s="390"/>
    </row>
    <row r="2374" spans="6:6" x14ac:dyDescent="0.25">
      <c r="F2374" s="390"/>
    </row>
    <row r="2375" spans="6:6" x14ac:dyDescent="0.25">
      <c r="F2375" s="390"/>
    </row>
    <row r="2376" spans="6:6" x14ac:dyDescent="0.25">
      <c r="F2376" s="390"/>
    </row>
    <row r="2377" spans="6:6" x14ac:dyDescent="0.25">
      <c r="F2377" s="390"/>
    </row>
    <row r="2378" spans="6:6" x14ac:dyDescent="0.25">
      <c r="F2378" s="390"/>
    </row>
    <row r="2379" spans="6:6" x14ac:dyDescent="0.25">
      <c r="F2379" s="390"/>
    </row>
    <row r="2380" spans="6:6" x14ac:dyDescent="0.25">
      <c r="F2380" s="390"/>
    </row>
    <row r="2381" spans="6:6" x14ac:dyDescent="0.25">
      <c r="F2381" s="390"/>
    </row>
    <row r="2382" spans="6:6" x14ac:dyDescent="0.25">
      <c r="F2382" s="390"/>
    </row>
    <row r="2383" spans="6:6" x14ac:dyDescent="0.25">
      <c r="F2383" s="390"/>
    </row>
    <row r="2384" spans="6:6" x14ac:dyDescent="0.25">
      <c r="F2384" s="390"/>
    </row>
    <row r="2385" spans="6:6" x14ac:dyDescent="0.25">
      <c r="F2385" s="390"/>
    </row>
    <row r="2386" spans="6:6" x14ac:dyDescent="0.25">
      <c r="F2386" s="390"/>
    </row>
    <row r="2387" spans="6:6" x14ac:dyDescent="0.25">
      <c r="F2387" s="390"/>
    </row>
    <row r="2388" spans="6:6" x14ac:dyDescent="0.25">
      <c r="F2388" s="390"/>
    </row>
    <row r="2389" spans="6:6" x14ac:dyDescent="0.25">
      <c r="F2389" s="390"/>
    </row>
    <row r="2390" spans="6:6" x14ac:dyDescent="0.25">
      <c r="F2390" s="390"/>
    </row>
    <row r="2391" spans="6:6" x14ac:dyDescent="0.25">
      <c r="F2391" s="390"/>
    </row>
    <row r="2392" spans="6:6" x14ac:dyDescent="0.25">
      <c r="F2392" s="390"/>
    </row>
    <row r="2393" spans="6:6" x14ac:dyDescent="0.25">
      <c r="F2393" s="390"/>
    </row>
    <row r="2394" spans="6:6" x14ac:dyDescent="0.25">
      <c r="F2394" s="390"/>
    </row>
    <row r="2395" spans="6:6" x14ac:dyDescent="0.25">
      <c r="F2395" s="390"/>
    </row>
    <row r="2396" spans="6:6" x14ac:dyDescent="0.25">
      <c r="F2396" s="390"/>
    </row>
    <row r="2397" spans="6:6" x14ac:dyDescent="0.25">
      <c r="F2397" s="390"/>
    </row>
    <row r="2398" spans="6:6" x14ac:dyDescent="0.25">
      <c r="F2398" s="390"/>
    </row>
    <row r="2399" spans="6:6" x14ac:dyDescent="0.25">
      <c r="F2399" s="390"/>
    </row>
    <row r="2400" spans="6:6" x14ac:dyDescent="0.25">
      <c r="F2400" s="390"/>
    </row>
    <row r="2401" spans="6:6" x14ac:dyDescent="0.25">
      <c r="F2401" s="390"/>
    </row>
    <row r="2402" spans="6:6" x14ac:dyDescent="0.25">
      <c r="F2402" s="390"/>
    </row>
    <row r="2403" spans="6:6" x14ac:dyDescent="0.25">
      <c r="F2403" s="390"/>
    </row>
    <row r="2404" spans="6:6" x14ac:dyDescent="0.25">
      <c r="F2404" s="390"/>
    </row>
    <row r="2405" spans="6:6" x14ac:dyDescent="0.25">
      <c r="F2405" s="390"/>
    </row>
    <row r="2406" spans="6:6" x14ac:dyDescent="0.25">
      <c r="F2406" s="390"/>
    </row>
    <row r="2407" spans="6:6" x14ac:dyDescent="0.25">
      <c r="F2407" s="390"/>
    </row>
    <row r="2408" spans="6:6" x14ac:dyDescent="0.25">
      <c r="F2408" s="390"/>
    </row>
    <row r="2409" spans="6:6" x14ac:dyDescent="0.25">
      <c r="F2409" s="390"/>
    </row>
    <row r="2410" spans="6:6" x14ac:dyDescent="0.25">
      <c r="F2410" s="390"/>
    </row>
    <row r="2411" spans="6:6" x14ac:dyDescent="0.25">
      <c r="F2411" s="390"/>
    </row>
    <row r="2412" spans="6:6" x14ac:dyDescent="0.25">
      <c r="F2412" s="390"/>
    </row>
    <row r="2413" spans="6:6" x14ac:dyDescent="0.25">
      <c r="F2413" s="390"/>
    </row>
    <row r="2414" spans="6:6" x14ac:dyDescent="0.25">
      <c r="F2414" s="390"/>
    </row>
    <row r="2415" spans="6:6" x14ac:dyDescent="0.25">
      <c r="F2415" s="390"/>
    </row>
    <row r="2416" spans="6:6" x14ac:dyDescent="0.25">
      <c r="F2416" s="390"/>
    </row>
    <row r="2417" spans="6:6" x14ac:dyDescent="0.25">
      <c r="F2417" s="390"/>
    </row>
    <row r="2418" spans="6:6" x14ac:dyDescent="0.25">
      <c r="F2418" s="390"/>
    </row>
    <row r="2419" spans="6:6" x14ac:dyDescent="0.25">
      <c r="F2419" s="390"/>
    </row>
    <row r="2420" spans="6:6" x14ac:dyDescent="0.25">
      <c r="F2420" s="390"/>
    </row>
    <row r="2421" spans="6:6" x14ac:dyDescent="0.25">
      <c r="F2421" s="390"/>
    </row>
    <row r="2422" spans="6:6" x14ac:dyDescent="0.25">
      <c r="F2422" s="390"/>
    </row>
    <row r="2423" spans="6:6" x14ac:dyDescent="0.25">
      <c r="F2423" s="390"/>
    </row>
    <row r="2424" spans="6:6" x14ac:dyDescent="0.25">
      <c r="F2424" s="390"/>
    </row>
    <row r="2425" spans="6:6" x14ac:dyDescent="0.25">
      <c r="F2425" s="390"/>
    </row>
    <row r="2426" spans="6:6" x14ac:dyDescent="0.25">
      <c r="F2426" s="390"/>
    </row>
    <row r="2427" spans="6:6" x14ac:dyDescent="0.25">
      <c r="F2427" s="390"/>
    </row>
    <row r="2428" spans="6:6" x14ac:dyDescent="0.25">
      <c r="F2428" s="390"/>
    </row>
    <row r="2429" spans="6:6" x14ac:dyDescent="0.25">
      <c r="F2429" s="390"/>
    </row>
    <row r="2430" spans="6:6" x14ac:dyDescent="0.25">
      <c r="F2430" s="390"/>
    </row>
    <row r="2431" spans="6:6" x14ac:dyDescent="0.25">
      <c r="F2431" s="390"/>
    </row>
    <row r="2432" spans="6:6" x14ac:dyDescent="0.25">
      <c r="F2432" s="390"/>
    </row>
    <row r="2433" spans="6:6" x14ac:dyDescent="0.25">
      <c r="F2433" s="390"/>
    </row>
    <row r="2434" spans="6:6" x14ac:dyDescent="0.25">
      <c r="F2434" s="390"/>
    </row>
    <row r="2435" spans="6:6" x14ac:dyDescent="0.25">
      <c r="F2435" s="390"/>
    </row>
    <row r="2436" spans="6:6" x14ac:dyDescent="0.25">
      <c r="F2436" s="390"/>
    </row>
    <row r="2437" spans="6:6" x14ac:dyDescent="0.25">
      <c r="F2437" s="390"/>
    </row>
    <row r="2438" spans="6:6" x14ac:dyDescent="0.25">
      <c r="F2438" s="390"/>
    </row>
    <row r="2439" spans="6:6" x14ac:dyDescent="0.25">
      <c r="F2439" s="390"/>
    </row>
    <row r="2440" spans="6:6" x14ac:dyDescent="0.25">
      <c r="F2440" s="390"/>
    </row>
    <row r="2441" spans="6:6" x14ac:dyDescent="0.25">
      <c r="F2441" s="390"/>
    </row>
    <row r="2442" spans="6:6" x14ac:dyDescent="0.25">
      <c r="F2442" s="390"/>
    </row>
    <row r="2443" spans="6:6" x14ac:dyDescent="0.25">
      <c r="F2443" s="390"/>
    </row>
    <row r="2444" spans="6:6" x14ac:dyDescent="0.25">
      <c r="F2444" s="390"/>
    </row>
    <row r="2445" spans="6:6" x14ac:dyDescent="0.25">
      <c r="F2445" s="390"/>
    </row>
    <row r="2446" spans="6:6" x14ac:dyDescent="0.25">
      <c r="F2446" s="390"/>
    </row>
    <row r="2447" spans="6:6" x14ac:dyDescent="0.25">
      <c r="F2447" s="390"/>
    </row>
    <row r="2448" spans="6:6" x14ac:dyDescent="0.25">
      <c r="F2448" s="390"/>
    </row>
    <row r="2449" spans="6:6" x14ac:dyDescent="0.25">
      <c r="F2449" s="390"/>
    </row>
    <row r="2450" spans="6:6" x14ac:dyDescent="0.25">
      <c r="F2450" s="390"/>
    </row>
    <row r="2451" spans="6:6" x14ac:dyDescent="0.25">
      <c r="F2451" s="390"/>
    </row>
    <row r="2452" spans="6:6" x14ac:dyDescent="0.25">
      <c r="F2452" s="390"/>
    </row>
    <row r="2453" spans="6:6" x14ac:dyDescent="0.25">
      <c r="F2453" s="390"/>
    </row>
    <row r="2454" spans="6:6" x14ac:dyDescent="0.25">
      <c r="F2454" s="390"/>
    </row>
    <row r="2455" spans="6:6" x14ac:dyDescent="0.25">
      <c r="F2455" s="390"/>
    </row>
    <row r="2456" spans="6:6" x14ac:dyDescent="0.25">
      <c r="F2456" s="390"/>
    </row>
    <row r="2457" spans="6:6" x14ac:dyDescent="0.25">
      <c r="F2457" s="390"/>
    </row>
    <row r="2458" spans="6:6" x14ac:dyDescent="0.25">
      <c r="F2458" s="390"/>
    </row>
    <row r="2459" spans="6:6" x14ac:dyDescent="0.25">
      <c r="F2459" s="390"/>
    </row>
    <row r="2460" spans="6:6" x14ac:dyDescent="0.25">
      <c r="F2460" s="390"/>
    </row>
    <row r="2461" spans="6:6" x14ac:dyDescent="0.25">
      <c r="F2461" s="390"/>
    </row>
    <row r="2462" spans="6:6" x14ac:dyDescent="0.25">
      <c r="F2462" s="390"/>
    </row>
    <row r="2463" spans="6:6" x14ac:dyDescent="0.25">
      <c r="F2463" s="390"/>
    </row>
    <row r="2464" spans="6:6" x14ac:dyDescent="0.25">
      <c r="F2464" s="390"/>
    </row>
    <row r="2465" spans="6:6" x14ac:dyDescent="0.25">
      <c r="F2465" s="390"/>
    </row>
    <row r="2466" spans="6:6" x14ac:dyDescent="0.25">
      <c r="F2466" s="390"/>
    </row>
    <row r="2467" spans="6:6" x14ac:dyDescent="0.25">
      <c r="F2467" s="390"/>
    </row>
    <row r="2468" spans="6:6" x14ac:dyDescent="0.25">
      <c r="F2468" s="390"/>
    </row>
    <row r="2469" spans="6:6" x14ac:dyDescent="0.25">
      <c r="F2469" s="390"/>
    </row>
    <row r="2470" spans="6:6" x14ac:dyDescent="0.25">
      <c r="F2470" s="390"/>
    </row>
    <row r="2471" spans="6:6" x14ac:dyDescent="0.25">
      <c r="F2471" s="390"/>
    </row>
    <row r="2472" spans="6:6" x14ac:dyDescent="0.25">
      <c r="F2472" s="390"/>
    </row>
    <row r="2473" spans="6:6" x14ac:dyDescent="0.25">
      <c r="F2473" s="390"/>
    </row>
    <row r="2474" spans="6:6" x14ac:dyDescent="0.25">
      <c r="F2474" s="390"/>
    </row>
    <row r="2475" spans="6:6" x14ac:dyDescent="0.25">
      <c r="F2475" s="390"/>
    </row>
    <row r="2476" spans="6:6" x14ac:dyDescent="0.25">
      <c r="F2476" s="390"/>
    </row>
    <row r="2477" spans="6:6" x14ac:dyDescent="0.25">
      <c r="F2477" s="390"/>
    </row>
    <row r="2478" spans="6:6" x14ac:dyDescent="0.25">
      <c r="F2478" s="390"/>
    </row>
    <row r="2479" spans="6:6" x14ac:dyDescent="0.25">
      <c r="F2479" s="390"/>
    </row>
    <row r="2480" spans="6:6" x14ac:dyDescent="0.25">
      <c r="F2480" s="390"/>
    </row>
    <row r="2481" spans="6:6" x14ac:dyDescent="0.25">
      <c r="F2481" s="390"/>
    </row>
    <row r="2482" spans="6:6" x14ac:dyDescent="0.25">
      <c r="F2482" s="390"/>
    </row>
    <row r="2483" spans="6:6" x14ac:dyDescent="0.25">
      <c r="F2483" s="390"/>
    </row>
    <row r="2484" spans="6:6" x14ac:dyDescent="0.25">
      <c r="F2484" s="390"/>
    </row>
    <row r="2485" spans="6:6" x14ac:dyDescent="0.25">
      <c r="F2485" s="390"/>
    </row>
    <row r="2486" spans="6:6" x14ac:dyDescent="0.25">
      <c r="F2486" s="390"/>
    </row>
    <row r="2487" spans="6:6" x14ac:dyDescent="0.25">
      <c r="F2487" s="390"/>
    </row>
    <row r="2488" spans="6:6" x14ac:dyDescent="0.25">
      <c r="F2488" s="390"/>
    </row>
    <row r="2489" spans="6:6" x14ac:dyDescent="0.25">
      <c r="F2489" s="390"/>
    </row>
    <row r="2490" spans="6:6" x14ac:dyDescent="0.25">
      <c r="F2490" s="390"/>
    </row>
    <row r="2491" spans="6:6" x14ac:dyDescent="0.25">
      <c r="F2491" s="390"/>
    </row>
    <row r="2492" spans="6:6" x14ac:dyDescent="0.25">
      <c r="F2492" s="390"/>
    </row>
    <row r="2493" spans="6:6" x14ac:dyDescent="0.25">
      <c r="F2493" s="390"/>
    </row>
    <row r="2494" spans="6:6" x14ac:dyDescent="0.25">
      <c r="F2494" s="390"/>
    </row>
    <row r="2495" spans="6:6" x14ac:dyDescent="0.25">
      <c r="F2495" s="390"/>
    </row>
    <row r="2496" spans="6:6" x14ac:dyDescent="0.25">
      <c r="F2496" s="390"/>
    </row>
    <row r="2497" spans="6:6" x14ac:dyDescent="0.25">
      <c r="F2497" s="390"/>
    </row>
    <row r="2498" spans="6:6" x14ac:dyDescent="0.25">
      <c r="F2498" s="390"/>
    </row>
    <row r="2499" spans="6:6" x14ac:dyDescent="0.25">
      <c r="F2499" s="390"/>
    </row>
    <row r="2500" spans="6:6" x14ac:dyDescent="0.25">
      <c r="F2500" s="390"/>
    </row>
    <row r="2501" spans="6:6" x14ac:dyDescent="0.25">
      <c r="F2501" s="390"/>
    </row>
    <row r="2502" spans="6:6" x14ac:dyDescent="0.25">
      <c r="F2502" s="390"/>
    </row>
    <row r="2503" spans="6:6" x14ac:dyDescent="0.25">
      <c r="F2503" s="390"/>
    </row>
    <row r="2504" spans="6:6" x14ac:dyDescent="0.25">
      <c r="F2504" s="390"/>
    </row>
    <row r="2505" spans="6:6" x14ac:dyDescent="0.25">
      <c r="F2505" s="390"/>
    </row>
    <row r="2506" spans="6:6" x14ac:dyDescent="0.25">
      <c r="F2506" s="390"/>
    </row>
    <row r="2507" spans="6:6" x14ac:dyDescent="0.25">
      <c r="F2507" s="390"/>
    </row>
    <row r="2508" spans="6:6" x14ac:dyDescent="0.25">
      <c r="F2508" s="390"/>
    </row>
    <row r="2509" spans="6:6" x14ac:dyDescent="0.25">
      <c r="F2509" s="390"/>
    </row>
    <row r="2510" spans="6:6" x14ac:dyDescent="0.25">
      <c r="F2510" s="390"/>
    </row>
    <row r="2511" spans="6:6" x14ac:dyDescent="0.25">
      <c r="F2511" s="390"/>
    </row>
    <row r="2512" spans="6:6" x14ac:dyDescent="0.25">
      <c r="F2512" s="390"/>
    </row>
    <row r="2513" spans="6:6" x14ac:dyDescent="0.25">
      <c r="F2513" s="390"/>
    </row>
    <row r="2514" spans="6:6" x14ac:dyDescent="0.25">
      <c r="F2514" s="390"/>
    </row>
    <row r="2515" spans="6:6" x14ac:dyDescent="0.25">
      <c r="F2515" s="390"/>
    </row>
    <row r="2516" spans="6:6" x14ac:dyDescent="0.25">
      <c r="F2516" s="390"/>
    </row>
    <row r="2517" spans="6:6" x14ac:dyDescent="0.25">
      <c r="F2517" s="390"/>
    </row>
    <row r="2518" spans="6:6" x14ac:dyDescent="0.25">
      <c r="F2518" s="390"/>
    </row>
    <row r="2519" spans="6:6" x14ac:dyDescent="0.25">
      <c r="F2519" s="390"/>
    </row>
    <row r="2520" spans="6:6" x14ac:dyDescent="0.25">
      <c r="F2520" s="390"/>
    </row>
    <row r="2521" spans="6:6" x14ac:dyDescent="0.25">
      <c r="F2521" s="390"/>
    </row>
    <row r="2522" spans="6:6" x14ac:dyDescent="0.25">
      <c r="F2522" s="390"/>
    </row>
    <row r="2523" spans="6:6" x14ac:dyDescent="0.25">
      <c r="F2523" s="390"/>
    </row>
    <row r="2524" spans="6:6" x14ac:dyDescent="0.25">
      <c r="F2524" s="390"/>
    </row>
    <row r="2525" spans="6:6" x14ac:dyDescent="0.25">
      <c r="F2525" s="390"/>
    </row>
    <row r="2526" spans="6:6" x14ac:dyDescent="0.25">
      <c r="F2526" s="390"/>
    </row>
    <row r="2527" spans="6:6" x14ac:dyDescent="0.25">
      <c r="F2527" s="390"/>
    </row>
    <row r="2528" spans="6:6" x14ac:dyDescent="0.25">
      <c r="F2528" s="390"/>
    </row>
    <row r="2529" spans="6:6" x14ac:dyDescent="0.25">
      <c r="F2529" s="390"/>
    </row>
    <row r="2530" spans="6:6" x14ac:dyDescent="0.25">
      <c r="F2530" s="390"/>
    </row>
    <row r="2531" spans="6:6" x14ac:dyDescent="0.25">
      <c r="F2531" s="390"/>
    </row>
    <row r="2532" spans="6:6" x14ac:dyDescent="0.25">
      <c r="F2532" s="390"/>
    </row>
    <row r="2533" spans="6:6" x14ac:dyDescent="0.25">
      <c r="F2533" s="390"/>
    </row>
    <row r="2534" spans="6:6" x14ac:dyDescent="0.25">
      <c r="F2534" s="390"/>
    </row>
    <row r="2535" spans="6:6" x14ac:dyDescent="0.25">
      <c r="F2535" s="390"/>
    </row>
    <row r="2536" spans="6:6" x14ac:dyDescent="0.25">
      <c r="F2536" s="390"/>
    </row>
    <row r="2537" spans="6:6" x14ac:dyDescent="0.25">
      <c r="F2537" s="390"/>
    </row>
    <row r="2538" spans="6:6" x14ac:dyDescent="0.25">
      <c r="F2538" s="390"/>
    </row>
    <row r="2539" spans="6:6" x14ac:dyDescent="0.25">
      <c r="F2539" s="390"/>
    </row>
    <row r="2540" spans="6:6" x14ac:dyDescent="0.25">
      <c r="F2540" s="390"/>
    </row>
    <row r="2541" spans="6:6" x14ac:dyDescent="0.25">
      <c r="F2541" s="390"/>
    </row>
    <row r="2542" spans="6:6" x14ac:dyDescent="0.25">
      <c r="F2542" s="390"/>
    </row>
    <row r="2543" spans="6:6" x14ac:dyDescent="0.25">
      <c r="F2543" s="390"/>
    </row>
    <row r="2544" spans="6:6" x14ac:dyDescent="0.25">
      <c r="F2544" s="390"/>
    </row>
    <row r="2545" spans="6:6" x14ac:dyDescent="0.25">
      <c r="F2545" s="390"/>
    </row>
    <row r="2546" spans="6:6" x14ac:dyDescent="0.25">
      <c r="F2546" s="390"/>
    </row>
    <row r="2547" spans="6:6" x14ac:dyDescent="0.25">
      <c r="F2547" s="390"/>
    </row>
    <row r="2548" spans="6:6" x14ac:dyDescent="0.25">
      <c r="F2548" s="390"/>
    </row>
    <row r="2549" spans="6:6" x14ac:dyDescent="0.25">
      <c r="F2549" s="390"/>
    </row>
    <row r="2550" spans="6:6" x14ac:dyDescent="0.25">
      <c r="F2550" s="390"/>
    </row>
    <row r="2551" spans="6:6" x14ac:dyDescent="0.25">
      <c r="F2551" s="390"/>
    </row>
    <row r="2552" spans="6:6" x14ac:dyDescent="0.25">
      <c r="F2552" s="390"/>
    </row>
    <row r="2553" spans="6:6" x14ac:dyDescent="0.25">
      <c r="F2553" s="390"/>
    </row>
    <row r="2554" spans="6:6" x14ac:dyDescent="0.25">
      <c r="F2554" s="390"/>
    </row>
    <row r="2555" spans="6:6" x14ac:dyDescent="0.25">
      <c r="F2555" s="390"/>
    </row>
    <row r="2556" spans="6:6" x14ac:dyDescent="0.25">
      <c r="F2556" s="390"/>
    </row>
    <row r="2557" spans="6:6" x14ac:dyDescent="0.25">
      <c r="F2557" s="390"/>
    </row>
    <row r="2558" spans="6:6" x14ac:dyDescent="0.25">
      <c r="F2558" s="390"/>
    </row>
    <row r="2559" spans="6:6" x14ac:dyDescent="0.25">
      <c r="F2559" s="390"/>
    </row>
    <row r="2560" spans="6:6" x14ac:dyDescent="0.25">
      <c r="F2560" s="390"/>
    </row>
    <row r="2561" spans="6:6" x14ac:dyDescent="0.25">
      <c r="F2561" s="390"/>
    </row>
    <row r="2562" spans="6:6" x14ac:dyDescent="0.25">
      <c r="F2562" s="390"/>
    </row>
    <row r="2563" spans="6:6" x14ac:dyDescent="0.25">
      <c r="F2563" s="390"/>
    </row>
    <row r="2564" spans="6:6" x14ac:dyDescent="0.25">
      <c r="F2564" s="390"/>
    </row>
    <row r="2565" spans="6:6" x14ac:dyDescent="0.25">
      <c r="F2565" s="390"/>
    </row>
    <row r="2566" spans="6:6" x14ac:dyDescent="0.25">
      <c r="F2566" s="390"/>
    </row>
    <row r="2567" spans="6:6" x14ac:dyDescent="0.25">
      <c r="F2567" s="390"/>
    </row>
    <row r="2568" spans="6:6" x14ac:dyDescent="0.25">
      <c r="F2568" s="390"/>
    </row>
    <row r="2569" spans="6:6" x14ac:dyDescent="0.25">
      <c r="F2569" s="390"/>
    </row>
    <row r="2570" spans="6:6" x14ac:dyDescent="0.25">
      <c r="F2570" s="390"/>
    </row>
    <row r="2571" spans="6:6" x14ac:dyDescent="0.25">
      <c r="F2571" s="390"/>
    </row>
    <row r="2572" spans="6:6" x14ac:dyDescent="0.25">
      <c r="F2572" s="390"/>
    </row>
    <row r="2573" spans="6:6" x14ac:dyDescent="0.25">
      <c r="F2573" s="390"/>
    </row>
    <row r="2574" spans="6:6" x14ac:dyDescent="0.25">
      <c r="F2574" s="390"/>
    </row>
    <row r="2575" spans="6:6" x14ac:dyDescent="0.25">
      <c r="F2575" s="390"/>
    </row>
    <row r="2576" spans="6:6" x14ac:dyDescent="0.25">
      <c r="F2576" s="390"/>
    </row>
    <row r="2577" spans="6:6" x14ac:dyDescent="0.25">
      <c r="F2577" s="390"/>
    </row>
    <row r="2578" spans="6:6" x14ac:dyDescent="0.25">
      <c r="F2578" s="390"/>
    </row>
    <row r="2579" spans="6:6" x14ac:dyDescent="0.25">
      <c r="F2579" s="390"/>
    </row>
    <row r="2580" spans="6:6" x14ac:dyDescent="0.25">
      <c r="F2580" s="390"/>
    </row>
    <row r="2581" spans="6:6" x14ac:dyDescent="0.25">
      <c r="F2581" s="390"/>
    </row>
    <row r="2582" spans="6:6" x14ac:dyDescent="0.25">
      <c r="F2582" s="390"/>
    </row>
    <row r="2583" spans="6:6" x14ac:dyDescent="0.25">
      <c r="F2583" s="390"/>
    </row>
    <row r="2584" spans="6:6" x14ac:dyDescent="0.25">
      <c r="F2584" s="390"/>
    </row>
    <row r="2585" spans="6:6" x14ac:dyDescent="0.25">
      <c r="F2585" s="390"/>
    </row>
    <row r="2586" spans="6:6" x14ac:dyDescent="0.25">
      <c r="F2586" s="390"/>
    </row>
    <row r="2587" spans="6:6" x14ac:dyDescent="0.25">
      <c r="F2587" s="390"/>
    </row>
    <row r="2588" spans="6:6" x14ac:dyDescent="0.25">
      <c r="F2588" s="390"/>
    </row>
    <row r="2589" spans="6:6" x14ac:dyDescent="0.25">
      <c r="F2589" s="390"/>
    </row>
    <row r="2590" spans="6:6" x14ac:dyDescent="0.25">
      <c r="F2590" s="390"/>
    </row>
    <row r="2591" spans="6:6" x14ac:dyDescent="0.25">
      <c r="F2591" s="390"/>
    </row>
    <row r="2592" spans="6:6" x14ac:dyDescent="0.25">
      <c r="F2592" s="390"/>
    </row>
    <row r="2593" spans="6:6" x14ac:dyDescent="0.25">
      <c r="F2593" s="390"/>
    </row>
    <row r="2594" spans="6:6" x14ac:dyDescent="0.25">
      <c r="F2594" s="390"/>
    </row>
    <row r="2595" spans="6:6" x14ac:dyDescent="0.25">
      <c r="F2595" s="390"/>
    </row>
    <row r="2596" spans="6:6" x14ac:dyDescent="0.25">
      <c r="F2596" s="390"/>
    </row>
    <row r="2597" spans="6:6" x14ac:dyDescent="0.25">
      <c r="F2597" s="390"/>
    </row>
    <row r="2598" spans="6:6" x14ac:dyDescent="0.25">
      <c r="F2598" s="390"/>
    </row>
    <row r="2599" spans="6:6" x14ac:dyDescent="0.25">
      <c r="F2599" s="390"/>
    </row>
    <row r="2600" spans="6:6" x14ac:dyDescent="0.25">
      <c r="F2600" s="390"/>
    </row>
    <row r="2601" spans="6:6" x14ac:dyDescent="0.25">
      <c r="F2601" s="390"/>
    </row>
    <row r="2602" spans="6:6" x14ac:dyDescent="0.25">
      <c r="F2602" s="390"/>
    </row>
    <row r="2603" spans="6:6" x14ac:dyDescent="0.25">
      <c r="F2603" s="390"/>
    </row>
    <row r="2604" spans="6:6" x14ac:dyDescent="0.25">
      <c r="F2604" s="390"/>
    </row>
    <row r="2605" spans="6:6" x14ac:dyDescent="0.25">
      <c r="F2605" s="390"/>
    </row>
    <row r="2606" spans="6:6" x14ac:dyDescent="0.25">
      <c r="F2606" s="390"/>
    </row>
    <row r="2607" spans="6:6" x14ac:dyDescent="0.25">
      <c r="F2607" s="390"/>
    </row>
    <row r="2608" spans="6:6" x14ac:dyDescent="0.25">
      <c r="F2608" s="390"/>
    </row>
    <row r="2609" spans="6:6" x14ac:dyDescent="0.25">
      <c r="F2609" s="390"/>
    </row>
    <row r="2610" spans="6:6" x14ac:dyDescent="0.25">
      <c r="F2610" s="390"/>
    </row>
    <row r="2611" spans="6:6" x14ac:dyDescent="0.25">
      <c r="F2611" s="390"/>
    </row>
    <row r="2612" spans="6:6" x14ac:dyDescent="0.25">
      <c r="F2612" s="390"/>
    </row>
    <row r="2613" spans="6:6" x14ac:dyDescent="0.25">
      <c r="F2613" s="390"/>
    </row>
    <row r="2614" spans="6:6" x14ac:dyDescent="0.25">
      <c r="F2614" s="390"/>
    </row>
    <row r="2615" spans="6:6" x14ac:dyDescent="0.25">
      <c r="F2615" s="390"/>
    </row>
    <row r="2616" spans="6:6" x14ac:dyDescent="0.25">
      <c r="F2616" s="390"/>
    </row>
    <row r="2617" spans="6:6" x14ac:dyDescent="0.25">
      <c r="F2617" s="390"/>
    </row>
    <row r="2618" spans="6:6" x14ac:dyDescent="0.25">
      <c r="F2618" s="390"/>
    </row>
    <row r="2619" spans="6:6" x14ac:dyDescent="0.25">
      <c r="F2619" s="390"/>
    </row>
    <row r="2620" spans="6:6" x14ac:dyDescent="0.25">
      <c r="F2620" s="390"/>
    </row>
    <row r="2621" spans="6:6" x14ac:dyDescent="0.25">
      <c r="F2621" s="390"/>
    </row>
    <row r="2622" spans="6:6" x14ac:dyDescent="0.25">
      <c r="F2622" s="390"/>
    </row>
    <row r="2623" spans="6:6" x14ac:dyDescent="0.25">
      <c r="F2623" s="390"/>
    </row>
    <row r="2624" spans="6:6" x14ac:dyDescent="0.25">
      <c r="F2624" s="390"/>
    </row>
    <row r="2625" spans="6:6" x14ac:dyDescent="0.25">
      <c r="F2625" s="390"/>
    </row>
  </sheetData>
  <autoFilter ref="A14:M265"/>
  <mergeCells count="7">
    <mergeCell ref="B12:K12"/>
    <mergeCell ref="B1:K1"/>
    <mergeCell ref="B2:K2"/>
    <mergeCell ref="B4:C4"/>
    <mergeCell ref="D4:E4"/>
    <mergeCell ref="B7:C7"/>
    <mergeCell ref="B11:K11"/>
  </mergeCells>
  <pageMargins left="0.7" right="0.7" top="0.75" bottom="0.75" header="0.3" footer="0.3"/>
  <pageSetup orientation="portrait" r:id="rId1"/>
  <ignoredErrors>
    <ignoredError sqref="J14:J94 J172:J203 J222:J265 J204:J221 J95:J105 J106:J122 J144:J171 J123:J143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'/Users/giovannirodriguez/Library/Containers/com.microsoft.Excel/Data/Documents/C:/Users/jcervantes/AppData/Local/Microsoft/Windows/INetCache/Content.Outlook/86POB764/[PLAN DE COMPRAS PROGRAMA 169-2020 ULTIMA VERSION.xlsx]Referencias'!#REF!</xm:f>
          </x14:formula1>
          <xm:sqref>K19 K26 K59 K54 K52 K35 K48 K61 K24 K91 K161 K144 K146 K168 K172 K177 K202 K94 K195 K30 K33 K67 K223</xm:sqref>
        </x14:dataValidation>
        <x14:dataValidation type="list" allowBlank="1" showInputMessage="1" showErrorMessage="1">
          <x14:formula1>
            <xm:f>'[FORMATO PLAN DE COMPRA 2021  CONAC.xlsx]Referencias'!#REF!</xm:f>
          </x14:formula1>
          <xm:sqref>K239 K258 K264 K266:K4800 K248 K261</xm:sqref>
        </x14:dataValidation>
        <x14:dataValidation type="list" allowBlank="1" showInputMessage="1" showErrorMessage="1">
          <x14:formula1>
            <xm:f>'\Users\giovannirodriguez\Library\Containers\com.microsoft.Excel\Data\Documents\C:\Users\jcervantes\Documents\[Copia de PLAN DE COMPRAS RDCH 2020 FINAL.xlsx]Referencias'!#REF!</xm:f>
          </x14:formula1>
          <xm:sqref>K228 K226</xm:sqref>
        </x14:dataValidation>
        <x14:dataValidation type="list" allowBlank="1" showInputMessage="1" showErrorMessage="1">
          <x14:formula1>
            <xm:f>'\Users\giovannirodriguez\Library\Containers\com.microsoft.Excel\Data\Documents\C:\Users\LorenaMag\AppData\Local\Microsoft\Windows\INetCache\Content.Outlook\BV1R1SQX\[PLAN DE COMPRAS RDCH 2020 FINAL.xlsx]Referencias'!#REF!</xm:f>
          </x14:formula1>
          <xm:sqref>K230 K232</xm:sqref>
        </x14:dataValidation>
        <x14:dataValidation type="list" allowBlank="1" showInputMessage="1" showErrorMessage="1">
          <x14:formula1>
            <xm:f>'/Users/giovannirodriguez/Library/Containers/com.microsoft.Excel/Data/Documents/C:/Users/jcervantes/AppData/Local/Microsoft/Windows/INetCache/Content.Outlook/86POB764/[PLAN DE COMPRAS PROGRAMA 169-2020 ULTIMA VERSION.xlsx]Referencias'!#REF!</xm:f>
          </x14:formula1>
          <xm:sqref>K141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2383"/>
  <sheetViews>
    <sheetView topLeftCell="A7" zoomScaleNormal="100" workbookViewId="0">
      <selection activeCell="A5" sqref="A1:XFD1048576"/>
    </sheetView>
  </sheetViews>
  <sheetFormatPr baseColWidth="10" defaultColWidth="11.42578125" defaultRowHeight="15" x14ac:dyDescent="0.25"/>
  <cols>
    <col min="1" max="1" width="18.7109375" style="230" customWidth="1"/>
    <col min="2" max="3" width="17.28515625" style="230" customWidth="1"/>
    <col min="4" max="4" width="19.7109375" style="230" customWidth="1"/>
    <col min="5" max="5" width="37.42578125" style="230" customWidth="1"/>
    <col min="6" max="7" width="17.28515625" style="230" customWidth="1"/>
    <col min="8" max="8" width="23.85546875" style="230" bestFit="1" customWidth="1"/>
    <col min="9" max="10" width="17.28515625" style="230" customWidth="1"/>
    <col min="11" max="14" width="11.42578125" style="230"/>
    <col min="15" max="15" width="14.28515625" style="230" bestFit="1" customWidth="1"/>
    <col min="16" max="16384" width="11.42578125" style="230"/>
  </cols>
  <sheetData>
    <row r="1" spans="1:10" ht="28.5" x14ac:dyDescent="0.45">
      <c r="A1" s="488" t="s">
        <v>341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10" ht="21" x14ac:dyDescent="0.35">
      <c r="A2" s="492" t="s">
        <v>342</v>
      </c>
      <c r="B2" s="492"/>
      <c r="C2" s="492"/>
      <c r="D2" s="492"/>
      <c r="E2" s="492"/>
      <c r="F2" s="492"/>
      <c r="G2" s="492"/>
      <c r="H2" s="492"/>
      <c r="I2" s="492"/>
      <c r="J2" s="492"/>
    </row>
    <row r="3" spans="1:10" ht="4.5" customHeight="1" x14ac:dyDescent="0.25">
      <c r="A3" s="231"/>
      <c r="B3" s="232"/>
      <c r="C3" s="232"/>
      <c r="D3" s="233"/>
    </row>
    <row r="4" spans="1:10" ht="32.25" customHeight="1" x14ac:dyDescent="0.25">
      <c r="A4" s="234" t="s">
        <v>343</v>
      </c>
      <c r="B4" s="490" t="s">
        <v>344</v>
      </c>
      <c r="C4" s="490"/>
      <c r="D4" s="491"/>
    </row>
    <row r="5" spans="1:10" ht="4.5" customHeight="1" x14ac:dyDescent="0.25">
      <c r="A5" s="235"/>
      <c r="B5" s="136"/>
      <c r="C5" s="136"/>
      <c r="D5" s="137"/>
    </row>
    <row r="6" spans="1:10" ht="4.5" customHeight="1" x14ac:dyDescent="0.25">
      <c r="B6" s="115"/>
      <c r="C6" s="115"/>
      <c r="D6" s="115"/>
    </row>
    <row r="7" spans="1:10" ht="30" x14ac:dyDescent="0.25">
      <c r="A7" s="236" t="s">
        <v>361</v>
      </c>
      <c r="B7" s="237">
        <v>170</v>
      </c>
      <c r="C7" s="232" t="s">
        <v>483</v>
      </c>
      <c r="D7" s="233"/>
    </row>
    <row r="8" spans="1:10" ht="3" customHeight="1" x14ac:dyDescent="0.25">
      <c r="A8" s="238"/>
      <c r="B8" s="77"/>
      <c r="C8" s="239"/>
      <c r="D8" s="240"/>
    </row>
    <row r="9" spans="1:10" ht="4.5" customHeight="1" thickBot="1" x14ac:dyDescent="0.3"/>
    <row r="10" spans="1:10" ht="45.75" thickBot="1" x14ac:dyDescent="0.3">
      <c r="A10" s="241" t="s">
        <v>362</v>
      </c>
      <c r="B10" s="242" t="s">
        <v>0</v>
      </c>
      <c r="C10" s="242" t="s">
        <v>1</v>
      </c>
      <c r="D10" s="242" t="s">
        <v>2</v>
      </c>
      <c r="E10" s="242" t="s">
        <v>3</v>
      </c>
      <c r="F10" s="242" t="s">
        <v>4</v>
      </c>
      <c r="G10" s="242" t="s">
        <v>5</v>
      </c>
      <c r="H10" s="242" t="s">
        <v>6</v>
      </c>
      <c r="I10" s="242" t="s">
        <v>7</v>
      </c>
      <c r="J10" s="243" t="s">
        <v>8</v>
      </c>
    </row>
    <row r="11" spans="1:10" ht="34.5" customHeight="1" x14ac:dyDescent="0.25">
      <c r="A11" s="244"/>
      <c r="B11" s="245">
        <v>170</v>
      </c>
      <c r="C11" s="244"/>
      <c r="D11" s="245">
        <v>10103</v>
      </c>
      <c r="E11" s="246" t="s">
        <v>21</v>
      </c>
      <c r="F11" s="244"/>
      <c r="G11" s="244"/>
      <c r="H11" s="272">
        <f>+H12</f>
        <v>8500000</v>
      </c>
      <c r="I11" s="122" t="s">
        <v>19</v>
      </c>
      <c r="J11" s="244"/>
    </row>
    <row r="12" spans="1:10" ht="33.75" customHeight="1" x14ac:dyDescent="0.25">
      <c r="A12" s="116">
        <v>1</v>
      </c>
      <c r="B12" s="116">
        <v>170</v>
      </c>
      <c r="C12" s="116">
        <v>81112401</v>
      </c>
      <c r="D12" s="116">
        <v>10103</v>
      </c>
      <c r="E12" s="117" t="s">
        <v>22</v>
      </c>
      <c r="F12" s="116">
        <v>19</v>
      </c>
      <c r="G12" s="116" t="s">
        <v>346</v>
      </c>
      <c r="H12" s="273">
        <v>8500000</v>
      </c>
      <c r="I12" s="247" t="s">
        <v>19</v>
      </c>
      <c r="J12" s="116" t="s">
        <v>347</v>
      </c>
    </row>
    <row r="13" spans="1:10" x14ac:dyDescent="0.25">
      <c r="A13" s="119"/>
      <c r="B13" s="118">
        <v>170</v>
      </c>
      <c r="C13" s="119"/>
      <c r="D13" s="118">
        <v>10405</v>
      </c>
      <c r="E13" s="120" t="s">
        <v>349</v>
      </c>
      <c r="F13" s="121"/>
      <c r="G13" s="121"/>
      <c r="H13" s="272">
        <f>+H14</f>
        <v>50000000</v>
      </c>
      <c r="I13" s="122" t="s">
        <v>304</v>
      </c>
      <c r="J13" s="119"/>
    </row>
    <row r="14" spans="1:10" ht="41.25" customHeight="1" x14ac:dyDescent="0.25">
      <c r="A14" s="123">
        <v>2</v>
      </c>
      <c r="B14" s="123">
        <v>170</v>
      </c>
      <c r="C14" s="116">
        <v>80101504</v>
      </c>
      <c r="D14" s="123">
        <v>10405</v>
      </c>
      <c r="E14" s="117" t="s">
        <v>350</v>
      </c>
      <c r="F14" s="124">
        <v>1</v>
      </c>
      <c r="G14" s="124" t="s">
        <v>346</v>
      </c>
      <c r="H14" s="274">
        <v>50000000</v>
      </c>
      <c r="I14" s="125" t="s">
        <v>304</v>
      </c>
      <c r="J14" s="123" t="s">
        <v>347</v>
      </c>
    </row>
    <row r="15" spans="1:10" ht="30" customHeight="1" x14ac:dyDescent="0.25">
      <c r="A15" s="248"/>
      <c r="B15" s="249">
        <v>170</v>
      </c>
      <c r="C15" s="248"/>
      <c r="D15" s="249">
        <v>10499</v>
      </c>
      <c r="E15" s="250" t="s">
        <v>30</v>
      </c>
      <c r="F15" s="251"/>
      <c r="G15" s="251"/>
      <c r="H15" s="275">
        <f>SUM(H16:H16)</f>
        <v>75000</v>
      </c>
      <c r="I15" s="252" t="s">
        <v>19</v>
      </c>
      <c r="J15" s="248"/>
    </row>
    <row r="16" spans="1:10" ht="24.75" customHeight="1" x14ac:dyDescent="0.25">
      <c r="A16" s="123">
        <v>3</v>
      </c>
      <c r="B16" s="123">
        <v>170</v>
      </c>
      <c r="C16" s="123">
        <v>78181505</v>
      </c>
      <c r="D16" s="123">
        <v>10499</v>
      </c>
      <c r="E16" s="117" t="s">
        <v>351</v>
      </c>
      <c r="F16" s="124">
        <v>4</v>
      </c>
      <c r="G16" s="124" t="s">
        <v>346</v>
      </c>
      <c r="H16" s="276">
        <v>75000</v>
      </c>
      <c r="I16" s="125" t="s">
        <v>19</v>
      </c>
      <c r="J16" s="123" t="s">
        <v>352</v>
      </c>
    </row>
    <row r="17" spans="1:15" x14ac:dyDescent="0.25">
      <c r="A17" s="248"/>
      <c r="B17" s="249">
        <v>170</v>
      </c>
      <c r="C17" s="248"/>
      <c r="D17" s="249">
        <v>10502</v>
      </c>
      <c r="E17" s="250" t="s">
        <v>33</v>
      </c>
      <c r="F17" s="251"/>
      <c r="G17" s="251"/>
      <c r="H17" s="275">
        <f>SUM(H18:H19)</f>
        <v>2286240</v>
      </c>
      <c r="I17" s="252" t="s">
        <v>19</v>
      </c>
      <c r="J17" s="248"/>
    </row>
    <row r="18" spans="1:15" x14ac:dyDescent="0.25">
      <c r="A18" s="123">
        <v>4</v>
      </c>
      <c r="B18" s="123">
        <v>170</v>
      </c>
      <c r="C18" s="123">
        <v>90101501</v>
      </c>
      <c r="D18" s="123">
        <v>10502</v>
      </c>
      <c r="E18" s="117" t="s">
        <v>353</v>
      </c>
      <c r="F18" s="124">
        <v>1</v>
      </c>
      <c r="G18" s="124" t="s">
        <v>354</v>
      </c>
      <c r="H18" s="276">
        <v>586240</v>
      </c>
      <c r="I18" s="125" t="s">
        <v>19</v>
      </c>
      <c r="J18" s="123" t="s">
        <v>347</v>
      </c>
    </row>
    <row r="19" spans="1:15" x14ac:dyDescent="0.25">
      <c r="A19" s="123">
        <v>5</v>
      </c>
      <c r="B19" s="123">
        <v>170</v>
      </c>
      <c r="C19" s="123">
        <v>90111501</v>
      </c>
      <c r="D19" s="123">
        <v>10502</v>
      </c>
      <c r="E19" s="117" t="s">
        <v>34</v>
      </c>
      <c r="F19" s="124">
        <v>1</v>
      </c>
      <c r="G19" s="124" t="s">
        <v>354</v>
      </c>
      <c r="H19" s="276">
        <v>1700000</v>
      </c>
      <c r="I19" s="125" t="s">
        <v>19</v>
      </c>
      <c r="J19" s="123" t="s">
        <v>347</v>
      </c>
    </row>
    <row r="20" spans="1:15" ht="32.25" customHeight="1" x14ac:dyDescent="0.25">
      <c r="A20" s="248"/>
      <c r="B20" s="249">
        <v>170</v>
      </c>
      <c r="C20" s="248"/>
      <c r="D20" s="249">
        <v>20101</v>
      </c>
      <c r="E20" s="250" t="s">
        <v>42</v>
      </c>
      <c r="F20" s="253"/>
      <c r="G20" s="248"/>
      <c r="H20" s="275">
        <f>SUM(H21:H21)</f>
        <v>1454880</v>
      </c>
      <c r="I20" s="252" t="s">
        <v>19</v>
      </c>
      <c r="J20" s="248"/>
    </row>
    <row r="21" spans="1:15" x14ac:dyDescent="0.25">
      <c r="A21" s="123">
        <v>6</v>
      </c>
      <c r="B21" s="123">
        <v>170</v>
      </c>
      <c r="C21" s="123">
        <v>15101506</v>
      </c>
      <c r="D21" s="123">
        <v>20101</v>
      </c>
      <c r="E21" s="117" t="s">
        <v>355</v>
      </c>
      <c r="F21" s="124">
        <v>1</v>
      </c>
      <c r="G21" s="124" t="s">
        <v>346</v>
      </c>
      <c r="H21" s="276">
        <v>1454880</v>
      </c>
      <c r="I21" s="125" t="s">
        <v>19</v>
      </c>
      <c r="J21" s="123" t="s">
        <v>347</v>
      </c>
    </row>
    <row r="22" spans="1:15" x14ac:dyDescent="0.25">
      <c r="A22" s="119"/>
      <c r="B22" s="118">
        <v>170</v>
      </c>
      <c r="C22" s="118"/>
      <c r="D22" s="118">
        <v>59903</v>
      </c>
      <c r="E22" s="120" t="s">
        <v>356</v>
      </c>
      <c r="F22" s="118"/>
      <c r="G22" s="118"/>
      <c r="H22" s="272">
        <f>SUM(H23:H24)</f>
        <v>2000000</v>
      </c>
      <c r="I22" s="122" t="s">
        <v>304</v>
      </c>
      <c r="J22" s="118"/>
    </row>
    <row r="23" spans="1:15" s="255" customFormat="1" ht="16.5" customHeight="1" x14ac:dyDescent="0.25">
      <c r="A23" s="116">
        <v>7</v>
      </c>
      <c r="B23" s="116">
        <v>170</v>
      </c>
      <c r="C23" s="116">
        <v>43231512</v>
      </c>
      <c r="D23" s="116">
        <v>59903</v>
      </c>
      <c r="E23" s="117" t="s">
        <v>357</v>
      </c>
      <c r="F23" s="116">
        <v>1</v>
      </c>
      <c r="G23" s="116" t="s">
        <v>346</v>
      </c>
      <c r="H23" s="273">
        <v>1400000</v>
      </c>
      <c r="I23" s="254" t="s">
        <v>304</v>
      </c>
      <c r="J23" s="123" t="s">
        <v>352</v>
      </c>
    </row>
    <row r="24" spans="1:15" s="255" customFormat="1" ht="41.25" customHeight="1" x14ac:dyDescent="0.25">
      <c r="A24" s="116">
        <v>8</v>
      </c>
      <c r="B24" s="116">
        <v>170</v>
      </c>
      <c r="C24" s="116">
        <v>81112202</v>
      </c>
      <c r="D24" s="116">
        <v>59903</v>
      </c>
      <c r="E24" s="117" t="s">
        <v>358</v>
      </c>
      <c r="F24" s="116">
        <v>1</v>
      </c>
      <c r="G24" s="116" t="s">
        <v>346</v>
      </c>
      <c r="H24" s="273">
        <v>600000</v>
      </c>
      <c r="I24" s="254" t="s">
        <v>304</v>
      </c>
      <c r="J24" s="123" t="s">
        <v>347</v>
      </c>
    </row>
    <row r="25" spans="1:15" x14ac:dyDescent="0.25">
      <c r="E25" s="256"/>
      <c r="H25" s="277"/>
      <c r="O25" s="257"/>
    </row>
    <row r="26" spans="1:15" ht="15.75" thickBot="1" x14ac:dyDescent="0.3">
      <c r="E26" s="270" t="s">
        <v>332</v>
      </c>
      <c r="F26" s="271"/>
      <c r="G26" s="271"/>
      <c r="H26" s="278">
        <f>SUM(H22+H20+H17+H15+H13+H11)</f>
        <v>64316120</v>
      </c>
    </row>
    <row r="27" spans="1:15" ht="15.75" thickTop="1" x14ac:dyDescent="0.25">
      <c r="E27" s="256"/>
    </row>
    <row r="28" spans="1:15" x14ac:dyDescent="0.25">
      <c r="E28" s="256"/>
      <c r="H28" s="257"/>
    </row>
    <row r="29" spans="1:15" x14ac:dyDescent="0.25">
      <c r="E29" s="256"/>
    </row>
    <row r="30" spans="1:15" x14ac:dyDescent="0.25">
      <c r="E30" s="256"/>
    </row>
    <row r="31" spans="1:15" x14ac:dyDescent="0.25">
      <c r="E31" s="256"/>
    </row>
    <row r="32" spans="1:15" x14ac:dyDescent="0.25">
      <c r="E32" s="256"/>
    </row>
    <row r="33" spans="5:5" x14ac:dyDescent="0.25">
      <c r="E33" s="256"/>
    </row>
    <row r="34" spans="5:5" x14ac:dyDescent="0.25">
      <c r="E34" s="256"/>
    </row>
    <row r="35" spans="5:5" x14ac:dyDescent="0.25">
      <c r="E35" s="256"/>
    </row>
    <row r="36" spans="5:5" x14ac:dyDescent="0.25">
      <c r="E36" s="256"/>
    </row>
    <row r="37" spans="5:5" x14ac:dyDescent="0.25">
      <c r="E37" s="256"/>
    </row>
    <row r="38" spans="5:5" x14ac:dyDescent="0.25">
      <c r="E38" s="256"/>
    </row>
    <row r="39" spans="5:5" x14ac:dyDescent="0.25">
      <c r="E39" s="256"/>
    </row>
    <row r="40" spans="5:5" x14ac:dyDescent="0.25">
      <c r="E40" s="256"/>
    </row>
    <row r="41" spans="5:5" x14ac:dyDescent="0.25">
      <c r="E41" s="256"/>
    </row>
    <row r="42" spans="5:5" x14ac:dyDescent="0.25">
      <c r="E42" s="256"/>
    </row>
    <row r="43" spans="5:5" x14ac:dyDescent="0.25">
      <c r="E43" s="256"/>
    </row>
    <row r="44" spans="5:5" x14ac:dyDescent="0.25">
      <c r="E44" s="256"/>
    </row>
    <row r="45" spans="5:5" x14ac:dyDescent="0.25">
      <c r="E45" s="256"/>
    </row>
    <row r="46" spans="5:5" x14ac:dyDescent="0.25">
      <c r="E46" s="256"/>
    </row>
    <row r="47" spans="5:5" x14ac:dyDescent="0.25">
      <c r="E47" s="256"/>
    </row>
    <row r="48" spans="5:5" x14ac:dyDescent="0.25">
      <c r="E48" s="256"/>
    </row>
    <row r="49" spans="5:5" x14ac:dyDescent="0.25">
      <c r="E49" s="256"/>
    </row>
    <row r="50" spans="5:5" x14ac:dyDescent="0.25">
      <c r="E50" s="256"/>
    </row>
    <row r="51" spans="5:5" x14ac:dyDescent="0.25">
      <c r="E51" s="256"/>
    </row>
    <row r="52" spans="5:5" x14ac:dyDescent="0.25">
      <c r="E52" s="256"/>
    </row>
    <row r="53" spans="5:5" x14ac:dyDescent="0.25">
      <c r="E53" s="256"/>
    </row>
    <row r="54" spans="5:5" x14ac:dyDescent="0.25">
      <c r="E54" s="256"/>
    </row>
    <row r="55" spans="5:5" x14ac:dyDescent="0.25">
      <c r="E55" s="256"/>
    </row>
    <row r="56" spans="5:5" x14ac:dyDescent="0.25">
      <c r="E56" s="256"/>
    </row>
    <row r="57" spans="5:5" x14ac:dyDescent="0.25">
      <c r="E57" s="256"/>
    </row>
    <row r="58" spans="5:5" x14ac:dyDescent="0.25">
      <c r="E58" s="256"/>
    </row>
    <row r="59" spans="5:5" x14ac:dyDescent="0.25">
      <c r="E59" s="256"/>
    </row>
    <row r="60" spans="5:5" x14ac:dyDescent="0.25">
      <c r="E60" s="256"/>
    </row>
    <row r="61" spans="5:5" x14ac:dyDescent="0.25">
      <c r="E61" s="256"/>
    </row>
    <row r="62" spans="5:5" x14ac:dyDescent="0.25">
      <c r="E62" s="256"/>
    </row>
    <row r="63" spans="5:5" x14ac:dyDescent="0.25">
      <c r="E63" s="256"/>
    </row>
    <row r="64" spans="5:5" x14ac:dyDescent="0.25">
      <c r="E64" s="256"/>
    </row>
    <row r="65" spans="5:5" x14ac:dyDescent="0.25">
      <c r="E65" s="256"/>
    </row>
    <row r="66" spans="5:5" x14ac:dyDescent="0.25">
      <c r="E66" s="256"/>
    </row>
    <row r="67" spans="5:5" x14ac:dyDescent="0.25">
      <c r="E67" s="256"/>
    </row>
    <row r="68" spans="5:5" x14ac:dyDescent="0.25">
      <c r="E68" s="256"/>
    </row>
    <row r="69" spans="5:5" x14ac:dyDescent="0.25">
      <c r="E69" s="256"/>
    </row>
    <row r="70" spans="5:5" x14ac:dyDescent="0.25">
      <c r="E70" s="256"/>
    </row>
    <row r="71" spans="5:5" x14ac:dyDescent="0.25">
      <c r="E71" s="256"/>
    </row>
    <row r="72" spans="5:5" x14ac:dyDescent="0.25">
      <c r="E72" s="256"/>
    </row>
    <row r="73" spans="5:5" x14ac:dyDescent="0.25">
      <c r="E73" s="256"/>
    </row>
    <row r="74" spans="5:5" x14ac:dyDescent="0.25">
      <c r="E74" s="256"/>
    </row>
    <row r="75" spans="5:5" x14ac:dyDescent="0.25">
      <c r="E75" s="256"/>
    </row>
    <row r="76" spans="5:5" x14ac:dyDescent="0.25">
      <c r="E76" s="256"/>
    </row>
    <row r="77" spans="5:5" x14ac:dyDescent="0.25">
      <c r="E77" s="256"/>
    </row>
    <row r="78" spans="5:5" x14ac:dyDescent="0.25">
      <c r="E78" s="256"/>
    </row>
    <row r="79" spans="5:5" x14ac:dyDescent="0.25">
      <c r="E79" s="256"/>
    </row>
    <row r="80" spans="5:5" x14ac:dyDescent="0.25">
      <c r="E80" s="256"/>
    </row>
    <row r="81" spans="5:5" x14ac:dyDescent="0.25">
      <c r="E81" s="256"/>
    </row>
    <row r="82" spans="5:5" x14ac:dyDescent="0.25">
      <c r="E82" s="256"/>
    </row>
    <row r="83" spans="5:5" x14ac:dyDescent="0.25">
      <c r="E83" s="256"/>
    </row>
    <row r="84" spans="5:5" x14ac:dyDescent="0.25">
      <c r="E84" s="256"/>
    </row>
    <row r="85" spans="5:5" x14ac:dyDescent="0.25">
      <c r="E85" s="256"/>
    </row>
    <row r="86" spans="5:5" x14ac:dyDescent="0.25">
      <c r="E86" s="256"/>
    </row>
    <row r="87" spans="5:5" x14ac:dyDescent="0.25">
      <c r="E87" s="256"/>
    </row>
    <row r="88" spans="5:5" x14ac:dyDescent="0.25">
      <c r="E88" s="256"/>
    </row>
    <row r="89" spans="5:5" x14ac:dyDescent="0.25">
      <c r="E89" s="256"/>
    </row>
    <row r="90" spans="5:5" x14ac:dyDescent="0.25">
      <c r="E90" s="256"/>
    </row>
    <row r="91" spans="5:5" x14ac:dyDescent="0.25">
      <c r="E91" s="256"/>
    </row>
    <row r="92" spans="5:5" x14ac:dyDescent="0.25">
      <c r="E92" s="256"/>
    </row>
    <row r="93" spans="5:5" x14ac:dyDescent="0.25">
      <c r="E93" s="256"/>
    </row>
    <row r="94" spans="5:5" x14ac:dyDescent="0.25">
      <c r="E94" s="256"/>
    </row>
    <row r="95" spans="5:5" x14ac:dyDescent="0.25">
      <c r="E95" s="256"/>
    </row>
    <row r="96" spans="5:5" x14ac:dyDescent="0.25">
      <c r="E96" s="256"/>
    </row>
    <row r="97" spans="5:5" x14ac:dyDescent="0.25">
      <c r="E97" s="256"/>
    </row>
    <row r="98" spans="5:5" x14ac:dyDescent="0.25">
      <c r="E98" s="256"/>
    </row>
    <row r="99" spans="5:5" x14ac:dyDescent="0.25">
      <c r="E99" s="256"/>
    </row>
    <row r="100" spans="5:5" x14ac:dyDescent="0.25">
      <c r="E100" s="256"/>
    </row>
    <row r="101" spans="5:5" x14ac:dyDescent="0.25">
      <c r="E101" s="256"/>
    </row>
    <row r="102" spans="5:5" x14ac:dyDescent="0.25">
      <c r="E102" s="256"/>
    </row>
    <row r="103" spans="5:5" x14ac:dyDescent="0.25">
      <c r="E103" s="256"/>
    </row>
    <row r="104" spans="5:5" x14ac:dyDescent="0.25">
      <c r="E104" s="256"/>
    </row>
    <row r="105" spans="5:5" x14ac:dyDescent="0.25">
      <c r="E105" s="256"/>
    </row>
    <row r="106" spans="5:5" x14ac:dyDescent="0.25">
      <c r="E106" s="256"/>
    </row>
    <row r="107" spans="5:5" x14ac:dyDescent="0.25">
      <c r="E107" s="256"/>
    </row>
    <row r="108" spans="5:5" x14ac:dyDescent="0.25">
      <c r="E108" s="256"/>
    </row>
    <row r="109" spans="5:5" x14ac:dyDescent="0.25">
      <c r="E109" s="256"/>
    </row>
    <row r="110" spans="5:5" x14ac:dyDescent="0.25">
      <c r="E110" s="256"/>
    </row>
    <row r="111" spans="5:5" x14ac:dyDescent="0.25">
      <c r="E111" s="256"/>
    </row>
    <row r="112" spans="5:5" x14ac:dyDescent="0.25">
      <c r="E112" s="256"/>
    </row>
    <row r="113" spans="5:5" x14ac:dyDescent="0.25">
      <c r="E113" s="256"/>
    </row>
    <row r="114" spans="5:5" x14ac:dyDescent="0.25">
      <c r="E114" s="256"/>
    </row>
    <row r="115" spans="5:5" x14ac:dyDescent="0.25">
      <c r="E115" s="256"/>
    </row>
    <row r="116" spans="5:5" x14ac:dyDescent="0.25">
      <c r="E116" s="256"/>
    </row>
    <row r="117" spans="5:5" x14ac:dyDescent="0.25">
      <c r="E117" s="256"/>
    </row>
    <row r="118" spans="5:5" x14ac:dyDescent="0.25">
      <c r="E118" s="256"/>
    </row>
    <row r="119" spans="5:5" x14ac:dyDescent="0.25">
      <c r="E119" s="256"/>
    </row>
    <row r="120" spans="5:5" x14ac:dyDescent="0.25">
      <c r="E120" s="256"/>
    </row>
    <row r="121" spans="5:5" x14ac:dyDescent="0.25">
      <c r="E121" s="256"/>
    </row>
    <row r="122" spans="5:5" x14ac:dyDescent="0.25">
      <c r="E122" s="256"/>
    </row>
    <row r="123" spans="5:5" x14ac:dyDescent="0.25">
      <c r="E123" s="256"/>
    </row>
    <row r="124" spans="5:5" x14ac:dyDescent="0.25">
      <c r="E124" s="256"/>
    </row>
    <row r="125" spans="5:5" x14ac:dyDescent="0.25">
      <c r="E125" s="256"/>
    </row>
    <row r="126" spans="5:5" x14ac:dyDescent="0.25">
      <c r="E126" s="256"/>
    </row>
    <row r="127" spans="5:5" x14ac:dyDescent="0.25">
      <c r="E127" s="256"/>
    </row>
    <row r="128" spans="5:5" x14ac:dyDescent="0.25">
      <c r="E128" s="256"/>
    </row>
    <row r="129" spans="5:5" x14ac:dyDescent="0.25">
      <c r="E129" s="256"/>
    </row>
    <row r="130" spans="5:5" x14ac:dyDescent="0.25">
      <c r="E130" s="256"/>
    </row>
    <row r="131" spans="5:5" x14ac:dyDescent="0.25">
      <c r="E131" s="256"/>
    </row>
    <row r="132" spans="5:5" x14ac:dyDescent="0.25">
      <c r="E132" s="256"/>
    </row>
    <row r="133" spans="5:5" x14ac:dyDescent="0.25">
      <c r="E133" s="256"/>
    </row>
    <row r="134" spans="5:5" x14ac:dyDescent="0.25">
      <c r="E134" s="256"/>
    </row>
    <row r="135" spans="5:5" x14ac:dyDescent="0.25">
      <c r="E135" s="256"/>
    </row>
    <row r="136" spans="5:5" x14ac:dyDescent="0.25">
      <c r="E136" s="256"/>
    </row>
    <row r="137" spans="5:5" x14ac:dyDescent="0.25">
      <c r="E137" s="256"/>
    </row>
    <row r="138" spans="5:5" x14ac:dyDescent="0.25">
      <c r="E138" s="256"/>
    </row>
    <row r="139" spans="5:5" x14ac:dyDescent="0.25">
      <c r="E139" s="256"/>
    </row>
    <row r="140" spans="5:5" x14ac:dyDescent="0.25">
      <c r="E140" s="256"/>
    </row>
    <row r="141" spans="5:5" x14ac:dyDescent="0.25">
      <c r="E141" s="256"/>
    </row>
    <row r="142" spans="5:5" x14ac:dyDescent="0.25">
      <c r="E142" s="256"/>
    </row>
    <row r="143" spans="5:5" x14ac:dyDescent="0.25">
      <c r="E143" s="256"/>
    </row>
    <row r="144" spans="5:5" x14ac:dyDescent="0.25">
      <c r="E144" s="256"/>
    </row>
    <row r="145" spans="5:5" x14ac:dyDescent="0.25">
      <c r="E145" s="256"/>
    </row>
    <row r="146" spans="5:5" x14ac:dyDescent="0.25">
      <c r="E146" s="256"/>
    </row>
    <row r="147" spans="5:5" x14ac:dyDescent="0.25">
      <c r="E147" s="256"/>
    </row>
    <row r="148" spans="5:5" x14ac:dyDescent="0.25">
      <c r="E148" s="256"/>
    </row>
    <row r="149" spans="5:5" x14ac:dyDescent="0.25">
      <c r="E149" s="256"/>
    </row>
    <row r="150" spans="5:5" x14ac:dyDescent="0.25">
      <c r="E150" s="256"/>
    </row>
    <row r="151" spans="5:5" x14ac:dyDescent="0.25">
      <c r="E151" s="256"/>
    </row>
    <row r="152" spans="5:5" x14ac:dyDescent="0.25">
      <c r="E152" s="256"/>
    </row>
    <row r="153" spans="5:5" x14ac:dyDescent="0.25">
      <c r="E153" s="256"/>
    </row>
    <row r="154" spans="5:5" x14ac:dyDescent="0.25">
      <c r="E154" s="256"/>
    </row>
    <row r="155" spans="5:5" x14ac:dyDescent="0.25">
      <c r="E155" s="256"/>
    </row>
    <row r="156" spans="5:5" x14ac:dyDescent="0.25">
      <c r="E156" s="256"/>
    </row>
    <row r="157" spans="5:5" x14ac:dyDescent="0.25">
      <c r="E157" s="256"/>
    </row>
    <row r="158" spans="5:5" x14ac:dyDescent="0.25">
      <c r="E158" s="256"/>
    </row>
    <row r="159" spans="5:5" x14ac:dyDescent="0.25">
      <c r="E159" s="256"/>
    </row>
    <row r="160" spans="5:5" x14ac:dyDescent="0.25">
      <c r="E160" s="256"/>
    </row>
    <row r="161" spans="5:5" x14ac:dyDescent="0.25">
      <c r="E161" s="256"/>
    </row>
    <row r="162" spans="5:5" x14ac:dyDescent="0.25">
      <c r="E162" s="256"/>
    </row>
    <row r="163" spans="5:5" x14ac:dyDescent="0.25">
      <c r="E163" s="256"/>
    </row>
    <row r="164" spans="5:5" x14ac:dyDescent="0.25">
      <c r="E164" s="256"/>
    </row>
    <row r="165" spans="5:5" x14ac:dyDescent="0.25">
      <c r="E165" s="256"/>
    </row>
    <row r="166" spans="5:5" x14ac:dyDescent="0.25">
      <c r="E166" s="256"/>
    </row>
    <row r="167" spans="5:5" x14ac:dyDescent="0.25">
      <c r="E167" s="256"/>
    </row>
    <row r="168" spans="5:5" x14ac:dyDescent="0.25">
      <c r="E168" s="256"/>
    </row>
    <row r="169" spans="5:5" x14ac:dyDescent="0.25">
      <c r="E169" s="256"/>
    </row>
    <row r="170" spans="5:5" x14ac:dyDescent="0.25">
      <c r="E170" s="256"/>
    </row>
    <row r="171" spans="5:5" x14ac:dyDescent="0.25">
      <c r="E171" s="256"/>
    </row>
    <row r="172" spans="5:5" x14ac:dyDescent="0.25">
      <c r="E172" s="256"/>
    </row>
    <row r="173" spans="5:5" x14ac:dyDescent="0.25">
      <c r="E173" s="256"/>
    </row>
    <row r="174" spans="5:5" x14ac:dyDescent="0.25">
      <c r="E174" s="256"/>
    </row>
    <row r="175" spans="5:5" x14ac:dyDescent="0.25">
      <c r="E175" s="256"/>
    </row>
    <row r="176" spans="5:5" x14ac:dyDescent="0.25">
      <c r="E176" s="256"/>
    </row>
    <row r="177" spans="5:5" x14ac:dyDescent="0.25">
      <c r="E177" s="256"/>
    </row>
    <row r="178" spans="5:5" x14ac:dyDescent="0.25">
      <c r="E178" s="256"/>
    </row>
    <row r="179" spans="5:5" x14ac:dyDescent="0.25">
      <c r="E179" s="256"/>
    </row>
    <row r="180" spans="5:5" x14ac:dyDescent="0.25">
      <c r="E180" s="256"/>
    </row>
    <row r="181" spans="5:5" x14ac:dyDescent="0.25">
      <c r="E181" s="256"/>
    </row>
    <row r="182" spans="5:5" x14ac:dyDescent="0.25">
      <c r="E182" s="256"/>
    </row>
    <row r="183" spans="5:5" x14ac:dyDescent="0.25">
      <c r="E183" s="256"/>
    </row>
    <row r="184" spans="5:5" x14ac:dyDescent="0.25">
      <c r="E184" s="256"/>
    </row>
    <row r="185" spans="5:5" x14ac:dyDescent="0.25">
      <c r="E185" s="256"/>
    </row>
    <row r="186" spans="5:5" x14ac:dyDescent="0.25">
      <c r="E186" s="256"/>
    </row>
    <row r="187" spans="5:5" x14ac:dyDescent="0.25">
      <c r="E187" s="256"/>
    </row>
    <row r="188" spans="5:5" x14ac:dyDescent="0.25">
      <c r="E188" s="256"/>
    </row>
    <row r="189" spans="5:5" x14ac:dyDescent="0.25">
      <c r="E189" s="256"/>
    </row>
    <row r="190" spans="5:5" x14ac:dyDescent="0.25">
      <c r="E190" s="256"/>
    </row>
    <row r="191" spans="5:5" x14ac:dyDescent="0.25">
      <c r="E191" s="256"/>
    </row>
    <row r="192" spans="5:5" x14ac:dyDescent="0.25">
      <c r="E192" s="256"/>
    </row>
    <row r="193" spans="5:5" x14ac:dyDescent="0.25">
      <c r="E193" s="256"/>
    </row>
    <row r="194" spans="5:5" x14ac:dyDescent="0.25">
      <c r="E194" s="256"/>
    </row>
    <row r="195" spans="5:5" x14ac:dyDescent="0.25">
      <c r="E195" s="256"/>
    </row>
    <row r="196" spans="5:5" x14ac:dyDescent="0.25">
      <c r="E196" s="256"/>
    </row>
    <row r="197" spans="5:5" x14ac:dyDescent="0.25">
      <c r="E197" s="256"/>
    </row>
    <row r="198" spans="5:5" x14ac:dyDescent="0.25">
      <c r="E198" s="256"/>
    </row>
    <row r="199" spans="5:5" x14ac:dyDescent="0.25">
      <c r="E199" s="256"/>
    </row>
    <row r="200" spans="5:5" x14ac:dyDescent="0.25">
      <c r="E200" s="256"/>
    </row>
    <row r="201" spans="5:5" x14ac:dyDescent="0.25">
      <c r="E201" s="256"/>
    </row>
    <row r="202" spans="5:5" x14ac:dyDescent="0.25">
      <c r="E202" s="256"/>
    </row>
    <row r="203" spans="5:5" x14ac:dyDescent="0.25">
      <c r="E203" s="256"/>
    </row>
    <row r="204" spans="5:5" x14ac:dyDescent="0.25">
      <c r="E204" s="256"/>
    </row>
    <row r="205" spans="5:5" x14ac:dyDescent="0.25">
      <c r="E205" s="256"/>
    </row>
    <row r="206" spans="5:5" x14ac:dyDescent="0.25">
      <c r="E206" s="256"/>
    </row>
    <row r="207" spans="5:5" x14ac:dyDescent="0.25">
      <c r="E207" s="256"/>
    </row>
    <row r="208" spans="5:5" x14ac:dyDescent="0.25">
      <c r="E208" s="256"/>
    </row>
    <row r="209" spans="5:5" x14ac:dyDescent="0.25">
      <c r="E209" s="256"/>
    </row>
    <row r="210" spans="5:5" x14ac:dyDescent="0.25">
      <c r="E210" s="256"/>
    </row>
    <row r="211" spans="5:5" x14ac:dyDescent="0.25">
      <c r="E211" s="256"/>
    </row>
    <row r="212" spans="5:5" x14ac:dyDescent="0.25">
      <c r="E212" s="256"/>
    </row>
    <row r="213" spans="5:5" x14ac:dyDescent="0.25">
      <c r="E213" s="256"/>
    </row>
    <row r="214" spans="5:5" x14ac:dyDescent="0.25">
      <c r="E214" s="256"/>
    </row>
    <row r="215" spans="5:5" x14ac:dyDescent="0.25">
      <c r="E215" s="256"/>
    </row>
    <row r="216" spans="5:5" x14ac:dyDescent="0.25">
      <c r="E216" s="256"/>
    </row>
    <row r="217" spans="5:5" x14ac:dyDescent="0.25">
      <c r="E217" s="256"/>
    </row>
    <row r="218" spans="5:5" x14ac:dyDescent="0.25">
      <c r="E218" s="256"/>
    </row>
    <row r="219" spans="5:5" x14ac:dyDescent="0.25">
      <c r="E219" s="256"/>
    </row>
    <row r="220" spans="5:5" x14ac:dyDescent="0.25">
      <c r="E220" s="256"/>
    </row>
    <row r="221" spans="5:5" x14ac:dyDescent="0.25">
      <c r="E221" s="256"/>
    </row>
    <row r="222" spans="5:5" x14ac:dyDescent="0.25">
      <c r="E222" s="256"/>
    </row>
    <row r="223" spans="5:5" x14ac:dyDescent="0.25">
      <c r="E223" s="256"/>
    </row>
    <row r="224" spans="5:5" x14ac:dyDescent="0.25">
      <c r="E224" s="256"/>
    </row>
    <row r="225" spans="5:5" x14ac:dyDescent="0.25">
      <c r="E225" s="256"/>
    </row>
    <row r="226" spans="5:5" x14ac:dyDescent="0.25">
      <c r="E226" s="256"/>
    </row>
    <row r="227" spans="5:5" x14ac:dyDescent="0.25">
      <c r="E227" s="256"/>
    </row>
    <row r="228" spans="5:5" x14ac:dyDescent="0.25">
      <c r="E228" s="256"/>
    </row>
    <row r="229" spans="5:5" x14ac:dyDescent="0.25">
      <c r="E229" s="256"/>
    </row>
    <row r="230" spans="5:5" x14ac:dyDescent="0.25">
      <c r="E230" s="256"/>
    </row>
    <row r="231" spans="5:5" x14ac:dyDescent="0.25">
      <c r="E231" s="256"/>
    </row>
    <row r="232" spans="5:5" x14ac:dyDescent="0.25">
      <c r="E232" s="256"/>
    </row>
    <row r="233" spans="5:5" x14ac:dyDescent="0.25">
      <c r="E233" s="256"/>
    </row>
    <row r="234" spans="5:5" x14ac:dyDescent="0.25">
      <c r="E234" s="256"/>
    </row>
    <row r="235" spans="5:5" x14ac:dyDescent="0.25">
      <c r="E235" s="256"/>
    </row>
    <row r="236" spans="5:5" x14ac:dyDescent="0.25">
      <c r="E236" s="256"/>
    </row>
    <row r="237" spans="5:5" x14ac:dyDescent="0.25">
      <c r="E237" s="256"/>
    </row>
    <row r="238" spans="5:5" x14ac:dyDescent="0.25">
      <c r="E238" s="256"/>
    </row>
    <row r="239" spans="5:5" x14ac:dyDescent="0.25">
      <c r="E239" s="256"/>
    </row>
    <row r="240" spans="5:5" x14ac:dyDescent="0.25">
      <c r="E240" s="256"/>
    </row>
    <row r="241" spans="5:5" x14ac:dyDescent="0.25">
      <c r="E241" s="256"/>
    </row>
    <row r="242" spans="5:5" x14ac:dyDescent="0.25">
      <c r="E242" s="256"/>
    </row>
    <row r="243" spans="5:5" x14ac:dyDescent="0.25">
      <c r="E243" s="256"/>
    </row>
    <row r="244" spans="5:5" x14ac:dyDescent="0.25">
      <c r="E244" s="256"/>
    </row>
    <row r="245" spans="5:5" x14ac:dyDescent="0.25">
      <c r="E245" s="256"/>
    </row>
    <row r="246" spans="5:5" x14ac:dyDescent="0.25">
      <c r="E246" s="256"/>
    </row>
    <row r="247" spans="5:5" x14ac:dyDescent="0.25">
      <c r="E247" s="256"/>
    </row>
    <row r="248" spans="5:5" x14ac:dyDescent="0.25">
      <c r="E248" s="256"/>
    </row>
    <row r="249" spans="5:5" x14ac:dyDescent="0.25">
      <c r="E249" s="256"/>
    </row>
    <row r="250" spans="5:5" x14ac:dyDescent="0.25">
      <c r="E250" s="256"/>
    </row>
    <row r="251" spans="5:5" x14ac:dyDescent="0.25">
      <c r="E251" s="256"/>
    </row>
    <row r="252" spans="5:5" x14ac:dyDescent="0.25">
      <c r="E252" s="256"/>
    </row>
    <row r="253" spans="5:5" x14ac:dyDescent="0.25">
      <c r="E253" s="256"/>
    </row>
    <row r="254" spans="5:5" x14ac:dyDescent="0.25">
      <c r="E254" s="256"/>
    </row>
    <row r="255" spans="5:5" x14ac:dyDescent="0.25">
      <c r="E255" s="256"/>
    </row>
    <row r="256" spans="5:5" x14ac:dyDescent="0.25">
      <c r="E256" s="256"/>
    </row>
    <row r="257" spans="5:5" x14ac:dyDescent="0.25">
      <c r="E257" s="256"/>
    </row>
    <row r="258" spans="5:5" x14ac:dyDescent="0.25">
      <c r="E258" s="256"/>
    </row>
    <row r="259" spans="5:5" x14ac:dyDescent="0.25">
      <c r="E259" s="256"/>
    </row>
    <row r="260" spans="5:5" x14ac:dyDescent="0.25">
      <c r="E260" s="256"/>
    </row>
    <row r="261" spans="5:5" x14ac:dyDescent="0.25">
      <c r="E261" s="256"/>
    </row>
    <row r="262" spans="5:5" x14ac:dyDescent="0.25">
      <c r="E262" s="256"/>
    </row>
    <row r="263" spans="5:5" x14ac:dyDescent="0.25">
      <c r="E263" s="256"/>
    </row>
    <row r="264" spans="5:5" x14ac:dyDescent="0.25">
      <c r="E264" s="256"/>
    </row>
    <row r="265" spans="5:5" x14ac:dyDescent="0.25">
      <c r="E265" s="256"/>
    </row>
    <row r="266" spans="5:5" x14ac:dyDescent="0.25">
      <c r="E266" s="256"/>
    </row>
    <row r="267" spans="5:5" x14ac:dyDescent="0.25">
      <c r="E267" s="256"/>
    </row>
    <row r="268" spans="5:5" x14ac:dyDescent="0.25">
      <c r="E268" s="256"/>
    </row>
    <row r="269" spans="5:5" x14ac:dyDescent="0.25">
      <c r="E269" s="256"/>
    </row>
    <row r="270" spans="5:5" x14ac:dyDescent="0.25">
      <c r="E270" s="256"/>
    </row>
    <row r="271" spans="5:5" x14ac:dyDescent="0.25">
      <c r="E271" s="256"/>
    </row>
    <row r="272" spans="5:5" x14ac:dyDescent="0.25">
      <c r="E272" s="256"/>
    </row>
    <row r="273" spans="5:5" x14ac:dyDescent="0.25">
      <c r="E273" s="256"/>
    </row>
    <row r="274" spans="5:5" x14ac:dyDescent="0.25">
      <c r="E274" s="256"/>
    </row>
    <row r="275" spans="5:5" x14ac:dyDescent="0.25">
      <c r="E275" s="256"/>
    </row>
    <row r="276" spans="5:5" x14ac:dyDescent="0.25">
      <c r="E276" s="256"/>
    </row>
    <row r="277" spans="5:5" x14ac:dyDescent="0.25">
      <c r="E277" s="256"/>
    </row>
    <row r="278" spans="5:5" x14ac:dyDescent="0.25">
      <c r="E278" s="256"/>
    </row>
    <row r="279" spans="5:5" x14ac:dyDescent="0.25">
      <c r="E279" s="256"/>
    </row>
    <row r="280" spans="5:5" x14ac:dyDescent="0.25">
      <c r="E280" s="256"/>
    </row>
    <row r="281" spans="5:5" x14ac:dyDescent="0.25">
      <c r="E281" s="256"/>
    </row>
    <row r="282" spans="5:5" x14ac:dyDescent="0.25">
      <c r="E282" s="256"/>
    </row>
    <row r="283" spans="5:5" x14ac:dyDescent="0.25">
      <c r="E283" s="256"/>
    </row>
    <row r="284" spans="5:5" x14ac:dyDescent="0.25">
      <c r="E284" s="256"/>
    </row>
    <row r="285" spans="5:5" x14ac:dyDescent="0.25">
      <c r="E285" s="256"/>
    </row>
    <row r="286" spans="5:5" x14ac:dyDescent="0.25">
      <c r="E286" s="256"/>
    </row>
    <row r="287" spans="5:5" x14ac:dyDescent="0.25">
      <c r="E287" s="256"/>
    </row>
    <row r="288" spans="5:5" x14ac:dyDescent="0.25">
      <c r="E288" s="256"/>
    </row>
    <row r="289" spans="5:5" x14ac:dyDescent="0.25">
      <c r="E289" s="256"/>
    </row>
    <row r="290" spans="5:5" x14ac:dyDescent="0.25">
      <c r="E290" s="256"/>
    </row>
    <row r="291" spans="5:5" x14ac:dyDescent="0.25">
      <c r="E291" s="256"/>
    </row>
    <row r="292" spans="5:5" x14ac:dyDescent="0.25">
      <c r="E292" s="256"/>
    </row>
    <row r="293" spans="5:5" x14ac:dyDescent="0.25">
      <c r="E293" s="256"/>
    </row>
    <row r="294" spans="5:5" x14ac:dyDescent="0.25">
      <c r="E294" s="256"/>
    </row>
    <row r="295" spans="5:5" x14ac:dyDescent="0.25">
      <c r="E295" s="256"/>
    </row>
    <row r="296" spans="5:5" x14ac:dyDescent="0.25">
      <c r="E296" s="256"/>
    </row>
    <row r="297" spans="5:5" x14ac:dyDescent="0.25">
      <c r="E297" s="256"/>
    </row>
    <row r="298" spans="5:5" x14ac:dyDescent="0.25">
      <c r="E298" s="256"/>
    </row>
    <row r="299" spans="5:5" x14ac:dyDescent="0.25">
      <c r="E299" s="256"/>
    </row>
    <row r="300" spans="5:5" x14ac:dyDescent="0.25">
      <c r="E300" s="256"/>
    </row>
    <row r="301" spans="5:5" x14ac:dyDescent="0.25">
      <c r="E301" s="256"/>
    </row>
    <row r="302" spans="5:5" x14ac:dyDescent="0.25">
      <c r="E302" s="256"/>
    </row>
    <row r="303" spans="5:5" x14ac:dyDescent="0.25">
      <c r="E303" s="256"/>
    </row>
    <row r="304" spans="5:5" x14ac:dyDescent="0.25">
      <c r="E304" s="256"/>
    </row>
    <row r="305" spans="5:5" x14ac:dyDescent="0.25">
      <c r="E305" s="256"/>
    </row>
    <row r="306" spans="5:5" x14ac:dyDescent="0.25">
      <c r="E306" s="256"/>
    </row>
    <row r="307" spans="5:5" x14ac:dyDescent="0.25">
      <c r="E307" s="256"/>
    </row>
    <row r="308" spans="5:5" x14ac:dyDescent="0.25">
      <c r="E308" s="256"/>
    </row>
    <row r="309" spans="5:5" x14ac:dyDescent="0.25">
      <c r="E309" s="256"/>
    </row>
    <row r="310" spans="5:5" x14ac:dyDescent="0.25">
      <c r="E310" s="256"/>
    </row>
    <row r="311" spans="5:5" x14ac:dyDescent="0.25">
      <c r="E311" s="256"/>
    </row>
    <row r="312" spans="5:5" x14ac:dyDescent="0.25">
      <c r="E312" s="256"/>
    </row>
    <row r="313" spans="5:5" x14ac:dyDescent="0.25">
      <c r="E313" s="256"/>
    </row>
    <row r="314" spans="5:5" x14ac:dyDescent="0.25">
      <c r="E314" s="256"/>
    </row>
    <row r="315" spans="5:5" x14ac:dyDescent="0.25">
      <c r="E315" s="256"/>
    </row>
    <row r="316" spans="5:5" x14ac:dyDescent="0.25">
      <c r="E316" s="256"/>
    </row>
    <row r="317" spans="5:5" x14ac:dyDescent="0.25">
      <c r="E317" s="256"/>
    </row>
    <row r="318" spans="5:5" x14ac:dyDescent="0.25">
      <c r="E318" s="256"/>
    </row>
    <row r="319" spans="5:5" x14ac:dyDescent="0.25">
      <c r="E319" s="256"/>
    </row>
    <row r="320" spans="5:5" x14ac:dyDescent="0.25">
      <c r="E320" s="256"/>
    </row>
    <row r="321" spans="5:5" x14ac:dyDescent="0.25">
      <c r="E321" s="256"/>
    </row>
    <row r="322" spans="5:5" x14ac:dyDescent="0.25">
      <c r="E322" s="256"/>
    </row>
    <row r="323" spans="5:5" x14ac:dyDescent="0.25">
      <c r="E323" s="256"/>
    </row>
    <row r="324" spans="5:5" x14ac:dyDescent="0.25">
      <c r="E324" s="256"/>
    </row>
    <row r="325" spans="5:5" x14ac:dyDescent="0.25">
      <c r="E325" s="256"/>
    </row>
    <row r="326" spans="5:5" x14ac:dyDescent="0.25">
      <c r="E326" s="256"/>
    </row>
    <row r="327" spans="5:5" x14ac:dyDescent="0.25">
      <c r="E327" s="256"/>
    </row>
    <row r="328" spans="5:5" x14ac:dyDescent="0.25">
      <c r="E328" s="256"/>
    </row>
    <row r="329" spans="5:5" x14ac:dyDescent="0.25">
      <c r="E329" s="256"/>
    </row>
    <row r="330" spans="5:5" x14ac:dyDescent="0.25">
      <c r="E330" s="256"/>
    </row>
    <row r="331" spans="5:5" x14ac:dyDescent="0.25">
      <c r="E331" s="256"/>
    </row>
    <row r="332" spans="5:5" x14ac:dyDescent="0.25">
      <c r="E332" s="256"/>
    </row>
    <row r="333" spans="5:5" x14ac:dyDescent="0.25">
      <c r="E333" s="256"/>
    </row>
    <row r="334" spans="5:5" x14ac:dyDescent="0.25">
      <c r="E334" s="256"/>
    </row>
    <row r="335" spans="5:5" x14ac:dyDescent="0.25">
      <c r="E335" s="256"/>
    </row>
    <row r="336" spans="5:5" x14ac:dyDescent="0.25">
      <c r="E336" s="256"/>
    </row>
    <row r="337" spans="5:5" x14ac:dyDescent="0.25">
      <c r="E337" s="256"/>
    </row>
    <row r="338" spans="5:5" x14ac:dyDescent="0.25">
      <c r="E338" s="256"/>
    </row>
    <row r="339" spans="5:5" x14ac:dyDescent="0.25">
      <c r="E339" s="256"/>
    </row>
    <row r="340" spans="5:5" x14ac:dyDescent="0.25">
      <c r="E340" s="256"/>
    </row>
    <row r="341" spans="5:5" x14ac:dyDescent="0.25">
      <c r="E341" s="256"/>
    </row>
    <row r="342" spans="5:5" x14ac:dyDescent="0.25">
      <c r="E342" s="256"/>
    </row>
    <row r="343" spans="5:5" x14ac:dyDescent="0.25">
      <c r="E343" s="256"/>
    </row>
    <row r="344" spans="5:5" x14ac:dyDescent="0.25">
      <c r="E344" s="256"/>
    </row>
    <row r="345" spans="5:5" x14ac:dyDescent="0.25">
      <c r="E345" s="256"/>
    </row>
    <row r="346" spans="5:5" x14ac:dyDescent="0.25">
      <c r="E346" s="256"/>
    </row>
    <row r="347" spans="5:5" x14ac:dyDescent="0.25">
      <c r="E347" s="256"/>
    </row>
    <row r="348" spans="5:5" x14ac:dyDescent="0.25">
      <c r="E348" s="256"/>
    </row>
    <row r="349" spans="5:5" x14ac:dyDescent="0.25">
      <c r="E349" s="256"/>
    </row>
    <row r="350" spans="5:5" x14ac:dyDescent="0.25">
      <c r="E350" s="256"/>
    </row>
    <row r="351" spans="5:5" x14ac:dyDescent="0.25">
      <c r="E351" s="256"/>
    </row>
    <row r="352" spans="5:5" x14ac:dyDescent="0.25">
      <c r="E352" s="256"/>
    </row>
    <row r="353" spans="5:5" x14ac:dyDescent="0.25">
      <c r="E353" s="256"/>
    </row>
    <row r="354" spans="5:5" x14ac:dyDescent="0.25">
      <c r="E354" s="256"/>
    </row>
    <row r="355" spans="5:5" x14ac:dyDescent="0.25">
      <c r="E355" s="256"/>
    </row>
    <row r="356" spans="5:5" x14ac:dyDescent="0.25">
      <c r="E356" s="256"/>
    </row>
    <row r="357" spans="5:5" x14ac:dyDescent="0.25">
      <c r="E357" s="256"/>
    </row>
    <row r="358" spans="5:5" x14ac:dyDescent="0.25">
      <c r="E358" s="256"/>
    </row>
    <row r="359" spans="5:5" x14ac:dyDescent="0.25">
      <c r="E359" s="256"/>
    </row>
    <row r="360" spans="5:5" x14ac:dyDescent="0.25">
      <c r="E360" s="256"/>
    </row>
    <row r="361" spans="5:5" x14ac:dyDescent="0.25">
      <c r="E361" s="256"/>
    </row>
    <row r="362" spans="5:5" x14ac:dyDescent="0.25">
      <c r="E362" s="256"/>
    </row>
    <row r="363" spans="5:5" x14ac:dyDescent="0.25">
      <c r="E363" s="256"/>
    </row>
    <row r="364" spans="5:5" x14ac:dyDescent="0.25">
      <c r="E364" s="256"/>
    </row>
    <row r="365" spans="5:5" x14ac:dyDescent="0.25">
      <c r="E365" s="256"/>
    </row>
    <row r="366" spans="5:5" x14ac:dyDescent="0.25">
      <c r="E366" s="256"/>
    </row>
    <row r="367" spans="5:5" x14ac:dyDescent="0.25">
      <c r="E367" s="256"/>
    </row>
    <row r="368" spans="5:5" x14ac:dyDescent="0.25">
      <c r="E368" s="256"/>
    </row>
    <row r="369" spans="5:5" x14ac:dyDescent="0.25">
      <c r="E369" s="256"/>
    </row>
    <row r="370" spans="5:5" x14ac:dyDescent="0.25">
      <c r="E370" s="256"/>
    </row>
    <row r="371" spans="5:5" x14ac:dyDescent="0.25">
      <c r="E371" s="256"/>
    </row>
    <row r="372" spans="5:5" x14ac:dyDescent="0.25">
      <c r="E372" s="256"/>
    </row>
    <row r="373" spans="5:5" x14ac:dyDescent="0.25">
      <c r="E373" s="256"/>
    </row>
    <row r="374" spans="5:5" x14ac:dyDescent="0.25">
      <c r="E374" s="256"/>
    </row>
    <row r="375" spans="5:5" x14ac:dyDescent="0.25">
      <c r="E375" s="256"/>
    </row>
    <row r="376" spans="5:5" x14ac:dyDescent="0.25">
      <c r="E376" s="256"/>
    </row>
    <row r="377" spans="5:5" x14ac:dyDescent="0.25">
      <c r="E377" s="256"/>
    </row>
    <row r="378" spans="5:5" x14ac:dyDescent="0.25">
      <c r="E378" s="256"/>
    </row>
    <row r="379" spans="5:5" x14ac:dyDescent="0.25">
      <c r="E379" s="256"/>
    </row>
    <row r="380" spans="5:5" x14ac:dyDescent="0.25">
      <c r="E380" s="256"/>
    </row>
    <row r="381" spans="5:5" x14ac:dyDescent="0.25">
      <c r="E381" s="256"/>
    </row>
    <row r="382" spans="5:5" x14ac:dyDescent="0.25">
      <c r="E382" s="256"/>
    </row>
    <row r="383" spans="5:5" x14ac:dyDescent="0.25">
      <c r="E383" s="256"/>
    </row>
    <row r="384" spans="5:5" x14ac:dyDescent="0.25">
      <c r="E384" s="256"/>
    </row>
    <row r="385" spans="5:5" x14ac:dyDescent="0.25">
      <c r="E385" s="256"/>
    </row>
    <row r="386" spans="5:5" x14ac:dyDescent="0.25">
      <c r="E386" s="256"/>
    </row>
    <row r="387" spans="5:5" x14ac:dyDescent="0.25">
      <c r="E387" s="256"/>
    </row>
    <row r="388" spans="5:5" x14ac:dyDescent="0.25">
      <c r="E388" s="256"/>
    </row>
    <row r="389" spans="5:5" x14ac:dyDescent="0.25">
      <c r="E389" s="256"/>
    </row>
    <row r="390" spans="5:5" x14ac:dyDescent="0.25">
      <c r="E390" s="256"/>
    </row>
    <row r="391" spans="5:5" x14ac:dyDescent="0.25">
      <c r="E391" s="256"/>
    </row>
    <row r="392" spans="5:5" x14ac:dyDescent="0.25">
      <c r="E392" s="256"/>
    </row>
    <row r="393" spans="5:5" x14ac:dyDescent="0.25">
      <c r="E393" s="256"/>
    </row>
    <row r="394" spans="5:5" x14ac:dyDescent="0.25">
      <c r="E394" s="256"/>
    </row>
    <row r="395" spans="5:5" x14ac:dyDescent="0.25">
      <c r="E395" s="256"/>
    </row>
    <row r="396" spans="5:5" x14ac:dyDescent="0.25">
      <c r="E396" s="256"/>
    </row>
    <row r="397" spans="5:5" x14ac:dyDescent="0.25">
      <c r="E397" s="256"/>
    </row>
    <row r="398" spans="5:5" x14ac:dyDescent="0.25">
      <c r="E398" s="256"/>
    </row>
    <row r="399" spans="5:5" x14ac:dyDescent="0.25">
      <c r="E399" s="256"/>
    </row>
    <row r="400" spans="5:5" x14ac:dyDescent="0.25">
      <c r="E400" s="256"/>
    </row>
    <row r="401" spans="5:5" x14ac:dyDescent="0.25">
      <c r="E401" s="256"/>
    </row>
    <row r="402" spans="5:5" x14ac:dyDescent="0.25">
      <c r="E402" s="256"/>
    </row>
    <row r="403" spans="5:5" x14ac:dyDescent="0.25">
      <c r="E403" s="256"/>
    </row>
    <row r="404" spans="5:5" x14ac:dyDescent="0.25">
      <c r="E404" s="256"/>
    </row>
    <row r="405" spans="5:5" x14ac:dyDescent="0.25">
      <c r="E405" s="256"/>
    </row>
    <row r="406" spans="5:5" x14ac:dyDescent="0.25">
      <c r="E406" s="256"/>
    </row>
    <row r="407" spans="5:5" x14ac:dyDescent="0.25">
      <c r="E407" s="256"/>
    </row>
    <row r="408" spans="5:5" x14ac:dyDescent="0.25">
      <c r="E408" s="256"/>
    </row>
    <row r="409" spans="5:5" x14ac:dyDescent="0.25">
      <c r="E409" s="256"/>
    </row>
    <row r="410" spans="5:5" x14ac:dyDescent="0.25">
      <c r="E410" s="256"/>
    </row>
    <row r="411" spans="5:5" x14ac:dyDescent="0.25">
      <c r="E411" s="256"/>
    </row>
    <row r="412" spans="5:5" x14ac:dyDescent="0.25">
      <c r="E412" s="256"/>
    </row>
    <row r="413" spans="5:5" x14ac:dyDescent="0.25">
      <c r="E413" s="256"/>
    </row>
    <row r="414" spans="5:5" x14ac:dyDescent="0.25">
      <c r="E414" s="256"/>
    </row>
    <row r="415" spans="5:5" x14ac:dyDescent="0.25">
      <c r="E415" s="256"/>
    </row>
    <row r="416" spans="5:5" x14ac:dyDescent="0.25">
      <c r="E416" s="256"/>
    </row>
    <row r="417" spans="5:5" x14ac:dyDescent="0.25">
      <c r="E417" s="256"/>
    </row>
    <row r="418" spans="5:5" x14ac:dyDescent="0.25">
      <c r="E418" s="256"/>
    </row>
    <row r="419" spans="5:5" x14ac:dyDescent="0.25">
      <c r="E419" s="256"/>
    </row>
    <row r="420" spans="5:5" x14ac:dyDescent="0.25">
      <c r="E420" s="256"/>
    </row>
    <row r="421" spans="5:5" x14ac:dyDescent="0.25">
      <c r="E421" s="256"/>
    </row>
    <row r="422" spans="5:5" x14ac:dyDescent="0.25">
      <c r="E422" s="256"/>
    </row>
    <row r="423" spans="5:5" x14ac:dyDescent="0.25">
      <c r="E423" s="256"/>
    </row>
    <row r="424" spans="5:5" x14ac:dyDescent="0.25">
      <c r="E424" s="256"/>
    </row>
    <row r="425" spans="5:5" x14ac:dyDescent="0.25">
      <c r="E425" s="256"/>
    </row>
    <row r="426" spans="5:5" x14ac:dyDescent="0.25">
      <c r="E426" s="256"/>
    </row>
    <row r="427" spans="5:5" x14ac:dyDescent="0.25">
      <c r="E427" s="256"/>
    </row>
    <row r="428" spans="5:5" x14ac:dyDescent="0.25">
      <c r="E428" s="256"/>
    </row>
    <row r="429" spans="5:5" x14ac:dyDescent="0.25">
      <c r="E429" s="256"/>
    </row>
    <row r="430" spans="5:5" x14ac:dyDescent="0.25">
      <c r="E430" s="256"/>
    </row>
    <row r="431" spans="5:5" x14ac:dyDescent="0.25">
      <c r="E431" s="256"/>
    </row>
    <row r="432" spans="5:5" x14ac:dyDescent="0.25">
      <c r="E432" s="256"/>
    </row>
    <row r="433" spans="5:5" x14ac:dyDescent="0.25">
      <c r="E433" s="256"/>
    </row>
    <row r="434" spans="5:5" x14ac:dyDescent="0.25">
      <c r="E434" s="256"/>
    </row>
    <row r="435" spans="5:5" x14ac:dyDescent="0.25">
      <c r="E435" s="256"/>
    </row>
    <row r="436" spans="5:5" x14ac:dyDescent="0.25">
      <c r="E436" s="256"/>
    </row>
    <row r="437" spans="5:5" x14ac:dyDescent="0.25">
      <c r="E437" s="256"/>
    </row>
    <row r="438" spans="5:5" x14ac:dyDescent="0.25">
      <c r="E438" s="256"/>
    </row>
    <row r="439" spans="5:5" x14ac:dyDescent="0.25">
      <c r="E439" s="256"/>
    </row>
    <row r="440" spans="5:5" x14ac:dyDescent="0.25">
      <c r="E440" s="256"/>
    </row>
    <row r="441" spans="5:5" x14ac:dyDescent="0.25">
      <c r="E441" s="256"/>
    </row>
    <row r="442" spans="5:5" x14ac:dyDescent="0.25">
      <c r="E442" s="256"/>
    </row>
    <row r="443" spans="5:5" x14ac:dyDescent="0.25">
      <c r="E443" s="256"/>
    </row>
    <row r="444" spans="5:5" x14ac:dyDescent="0.25">
      <c r="E444" s="256"/>
    </row>
    <row r="445" spans="5:5" x14ac:dyDescent="0.25">
      <c r="E445" s="256"/>
    </row>
    <row r="446" spans="5:5" x14ac:dyDescent="0.25">
      <c r="E446" s="256"/>
    </row>
    <row r="447" spans="5:5" x14ac:dyDescent="0.25">
      <c r="E447" s="256"/>
    </row>
    <row r="448" spans="5:5" x14ac:dyDescent="0.25">
      <c r="E448" s="256"/>
    </row>
    <row r="449" spans="5:5" x14ac:dyDescent="0.25">
      <c r="E449" s="256"/>
    </row>
    <row r="450" spans="5:5" x14ac:dyDescent="0.25">
      <c r="E450" s="256"/>
    </row>
    <row r="451" spans="5:5" x14ac:dyDescent="0.25">
      <c r="E451" s="256"/>
    </row>
    <row r="452" spans="5:5" x14ac:dyDescent="0.25">
      <c r="E452" s="256"/>
    </row>
    <row r="453" spans="5:5" x14ac:dyDescent="0.25">
      <c r="E453" s="256"/>
    </row>
    <row r="454" spans="5:5" x14ac:dyDescent="0.25">
      <c r="E454" s="256"/>
    </row>
    <row r="455" spans="5:5" x14ac:dyDescent="0.25">
      <c r="E455" s="256"/>
    </row>
    <row r="456" spans="5:5" x14ac:dyDescent="0.25">
      <c r="E456" s="256"/>
    </row>
    <row r="457" spans="5:5" x14ac:dyDescent="0.25">
      <c r="E457" s="256"/>
    </row>
    <row r="458" spans="5:5" x14ac:dyDescent="0.25">
      <c r="E458" s="256"/>
    </row>
    <row r="459" spans="5:5" x14ac:dyDescent="0.25">
      <c r="E459" s="256"/>
    </row>
    <row r="460" spans="5:5" x14ac:dyDescent="0.25">
      <c r="E460" s="256"/>
    </row>
    <row r="461" spans="5:5" x14ac:dyDescent="0.25">
      <c r="E461" s="256"/>
    </row>
    <row r="462" spans="5:5" x14ac:dyDescent="0.25">
      <c r="E462" s="256"/>
    </row>
    <row r="463" spans="5:5" x14ac:dyDescent="0.25">
      <c r="E463" s="256"/>
    </row>
    <row r="464" spans="5:5" x14ac:dyDescent="0.25">
      <c r="E464" s="256"/>
    </row>
    <row r="465" spans="5:5" x14ac:dyDescent="0.25">
      <c r="E465" s="256"/>
    </row>
    <row r="466" spans="5:5" x14ac:dyDescent="0.25">
      <c r="E466" s="256"/>
    </row>
    <row r="467" spans="5:5" x14ac:dyDescent="0.25">
      <c r="E467" s="256"/>
    </row>
    <row r="468" spans="5:5" x14ac:dyDescent="0.25">
      <c r="E468" s="256"/>
    </row>
    <row r="469" spans="5:5" x14ac:dyDescent="0.25">
      <c r="E469" s="256"/>
    </row>
    <row r="470" spans="5:5" x14ac:dyDescent="0.25">
      <c r="E470" s="256"/>
    </row>
    <row r="471" spans="5:5" x14ac:dyDescent="0.25">
      <c r="E471" s="256"/>
    </row>
    <row r="472" spans="5:5" x14ac:dyDescent="0.25">
      <c r="E472" s="256"/>
    </row>
    <row r="473" spans="5:5" x14ac:dyDescent="0.25">
      <c r="E473" s="256"/>
    </row>
    <row r="474" spans="5:5" x14ac:dyDescent="0.25">
      <c r="E474" s="256"/>
    </row>
    <row r="475" spans="5:5" x14ac:dyDescent="0.25">
      <c r="E475" s="256"/>
    </row>
    <row r="476" spans="5:5" x14ac:dyDescent="0.25">
      <c r="E476" s="256"/>
    </row>
    <row r="477" spans="5:5" x14ac:dyDescent="0.25">
      <c r="E477" s="256"/>
    </row>
    <row r="478" spans="5:5" x14ac:dyDescent="0.25">
      <c r="E478" s="256"/>
    </row>
    <row r="479" spans="5:5" x14ac:dyDescent="0.25">
      <c r="E479" s="256"/>
    </row>
    <row r="480" spans="5:5" x14ac:dyDescent="0.25">
      <c r="E480" s="256"/>
    </row>
    <row r="481" spans="5:5" x14ac:dyDescent="0.25">
      <c r="E481" s="256"/>
    </row>
    <row r="482" spans="5:5" x14ac:dyDescent="0.25">
      <c r="E482" s="256"/>
    </row>
    <row r="483" spans="5:5" x14ac:dyDescent="0.25">
      <c r="E483" s="256"/>
    </row>
    <row r="484" spans="5:5" x14ac:dyDescent="0.25">
      <c r="E484" s="256"/>
    </row>
    <row r="485" spans="5:5" x14ac:dyDescent="0.25">
      <c r="E485" s="256"/>
    </row>
    <row r="486" spans="5:5" x14ac:dyDescent="0.25">
      <c r="E486" s="256"/>
    </row>
    <row r="487" spans="5:5" x14ac:dyDescent="0.25">
      <c r="E487" s="256"/>
    </row>
    <row r="488" spans="5:5" x14ac:dyDescent="0.25">
      <c r="E488" s="256"/>
    </row>
    <row r="489" spans="5:5" x14ac:dyDescent="0.25">
      <c r="E489" s="256"/>
    </row>
    <row r="490" spans="5:5" x14ac:dyDescent="0.25">
      <c r="E490" s="256"/>
    </row>
    <row r="491" spans="5:5" x14ac:dyDescent="0.25">
      <c r="E491" s="256"/>
    </row>
    <row r="492" spans="5:5" x14ac:dyDescent="0.25">
      <c r="E492" s="256"/>
    </row>
    <row r="493" spans="5:5" x14ac:dyDescent="0.25">
      <c r="E493" s="256"/>
    </row>
    <row r="494" spans="5:5" x14ac:dyDescent="0.25">
      <c r="E494" s="256"/>
    </row>
    <row r="495" spans="5:5" x14ac:dyDescent="0.25">
      <c r="E495" s="256"/>
    </row>
    <row r="496" spans="5:5" x14ac:dyDescent="0.25">
      <c r="E496" s="256"/>
    </row>
    <row r="497" spans="5:5" x14ac:dyDescent="0.25">
      <c r="E497" s="256"/>
    </row>
    <row r="498" spans="5:5" x14ac:dyDescent="0.25">
      <c r="E498" s="256"/>
    </row>
    <row r="499" spans="5:5" x14ac:dyDescent="0.25">
      <c r="E499" s="256"/>
    </row>
    <row r="500" spans="5:5" x14ac:dyDescent="0.25">
      <c r="E500" s="256"/>
    </row>
    <row r="501" spans="5:5" x14ac:dyDescent="0.25">
      <c r="E501" s="256"/>
    </row>
    <row r="502" spans="5:5" x14ac:dyDescent="0.25">
      <c r="E502" s="256"/>
    </row>
    <row r="503" spans="5:5" x14ac:dyDescent="0.25">
      <c r="E503" s="256"/>
    </row>
    <row r="504" spans="5:5" x14ac:dyDescent="0.25">
      <c r="E504" s="256"/>
    </row>
    <row r="505" spans="5:5" x14ac:dyDescent="0.25">
      <c r="E505" s="256"/>
    </row>
    <row r="506" spans="5:5" x14ac:dyDescent="0.25">
      <c r="E506" s="256"/>
    </row>
    <row r="507" spans="5:5" x14ac:dyDescent="0.25">
      <c r="E507" s="256"/>
    </row>
    <row r="508" spans="5:5" x14ac:dyDescent="0.25">
      <c r="E508" s="256"/>
    </row>
    <row r="509" spans="5:5" x14ac:dyDescent="0.25">
      <c r="E509" s="256"/>
    </row>
    <row r="510" spans="5:5" x14ac:dyDescent="0.25">
      <c r="E510" s="256"/>
    </row>
    <row r="511" spans="5:5" x14ac:dyDescent="0.25">
      <c r="E511" s="256"/>
    </row>
    <row r="512" spans="5:5" x14ac:dyDescent="0.25">
      <c r="E512" s="256"/>
    </row>
    <row r="513" spans="5:5" x14ac:dyDescent="0.25">
      <c r="E513" s="256"/>
    </row>
    <row r="514" spans="5:5" x14ac:dyDescent="0.25">
      <c r="E514" s="256"/>
    </row>
    <row r="515" spans="5:5" x14ac:dyDescent="0.25">
      <c r="E515" s="256"/>
    </row>
    <row r="516" spans="5:5" x14ac:dyDescent="0.25">
      <c r="E516" s="256"/>
    </row>
    <row r="517" spans="5:5" x14ac:dyDescent="0.25">
      <c r="E517" s="256"/>
    </row>
    <row r="518" spans="5:5" x14ac:dyDescent="0.25">
      <c r="E518" s="256"/>
    </row>
    <row r="519" spans="5:5" x14ac:dyDescent="0.25">
      <c r="E519" s="256"/>
    </row>
    <row r="520" spans="5:5" x14ac:dyDescent="0.25">
      <c r="E520" s="256"/>
    </row>
    <row r="521" spans="5:5" x14ac:dyDescent="0.25">
      <c r="E521" s="256"/>
    </row>
    <row r="522" spans="5:5" x14ac:dyDescent="0.25">
      <c r="E522" s="256"/>
    </row>
    <row r="523" spans="5:5" x14ac:dyDescent="0.25">
      <c r="E523" s="256"/>
    </row>
    <row r="524" spans="5:5" x14ac:dyDescent="0.25">
      <c r="E524" s="256"/>
    </row>
    <row r="525" spans="5:5" x14ac:dyDescent="0.25">
      <c r="E525" s="256"/>
    </row>
    <row r="526" spans="5:5" x14ac:dyDescent="0.25">
      <c r="E526" s="256"/>
    </row>
    <row r="527" spans="5:5" x14ac:dyDescent="0.25">
      <c r="E527" s="256"/>
    </row>
    <row r="528" spans="5:5" x14ac:dyDescent="0.25">
      <c r="E528" s="256"/>
    </row>
    <row r="529" spans="5:5" x14ac:dyDescent="0.25">
      <c r="E529" s="256"/>
    </row>
    <row r="530" spans="5:5" x14ac:dyDescent="0.25">
      <c r="E530" s="256"/>
    </row>
    <row r="531" spans="5:5" x14ac:dyDescent="0.25">
      <c r="E531" s="256"/>
    </row>
    <row r="532" spans="5:5" x14ac:dyDescent="0.25">
      <c r="E532" s="256"/>
    </row>
    <row r="533" spans="5:5" x14ac:dyDescent="0.25">
      <c r="E533" s="256"/>
    </row>
    <row r="534" spans="5:5" x14ac:dyDescent="0.25">
      <c r="E534" s="256"/>
    </row>
    <row r="535" spans="5:5" x14ac:dyDescent="0.25">
      <c r="E535" s="256"/>
    </row>
    <row r="536" spans="5:5" x14ac:dyDescent="0.25">
      <c r="E536" s="256"/>
    </row>
    <row r="537" spans="5:5" x14ac:dyDescent="0.25">
      <c r="E537" s="256"/>
    </row>
    <row r="538" spans="5:5" x14ac:dyDescent="0.25">
      <c r="E538" s="256"/>
    </row>
    <row r="539" spans="5:5" x14ac:dyDescent="0.25">
      <c r="E539" s="256"/>
    </row>
    <row r="540" spans="5:5" x14ac:dyDescent="0.25">
      <c r="E540" s="256"/>
    </row>
    <row r="541" spans="5:5" x14ac:dyDescent="0.25">
      <c r="E541" s="256"/>
    </row>
    <row r="542" spans="5:5" x14ac:dyDescent="0.25">
      <c r="E542" s="256"/>
    </row>
    <row r="543" spans="5:5" x14ac:dyDescent="0.25">
      <c r="E543" s="256"/>
    </row>
    <row r="544" spans="5:5" x14ac:dyDescent="0.25">
      <c r="E544" s="256"/>
    </row>
    <row r="545" spans="5:5" x14ac:dyDescent="0.25">
      <c r="E545" s="256"/>
    </row>
    <row r="546" spans="5:5" x14ac:dyDescent="0.25">
      <c r="E546" s="256"/>
    </row>
    <row r="547" spans="5:5" x14ac:dyDescent="0.25">
      <c r="E547" s="256"/>
    </row>
    <row r="548" spans="5:5" x14ac:dyDescent="0.25">
      <c r="E548" s="256"/>
    </row>
    <row r="549" spans="5:5" x14ac:dyDescent="0.25">
      <c r="E549" s="256"/>
    </row>
    <row r="550" spans="5:5" x14ac:dyDescent="0.25">
      <c r="E550" s="256"/>
    </row>
    <row r="551" spans="5:5" x14ac:dyDescent="0.25">
      <c r="E551" s="256"/>
    </row>
    <row r="552" spans="5:5" x14ac:dyDescent="0.25">
      <c r="E552" s="256"/>
    </row>
    <row r="553" spans="5:5" x14ac:dyDescent="0.25">
      <c r="E553" s="256"/>
    </row>
    <row r="554" spans="5:5" x14ac:dyDescent="0.25">
      <c r="E554" s="256"/>
    </row>
    <row r="555" spans="5:5" x14ac:dyDescent="0.25">
      <c r="E555" s="256"/>
    </row>
    <row r="556" spans="5:5" x14ac:dyDescent="0.25">
      <c r="E556" s="256"/>
    </row>
    <row r="557" spans="5:5" x14ac:dyDescent="0.25">
      <c r="E557" s="256"/>
    </row>
    <row r="558" spans="5:5" x14ac:dyDescent="0.25">
      <c r="E558" s="256"/>
    </row>
    <row r="559" spans="5:5" x14ac:dyDescent="0.25">
      <c r="E559" s="256"/>
    </row>
    <row r="560" spans="5:5" x14ac:dyDescent="0.25">
      <c r="E560" s="256"/>
    </row>
    <row r="561" spans="5:5" x14ac:dyDescent="0.25">
      <c r="E561" s="256"/>
    </row>
    <row r="562" spans="5:5" x14ac:dyDescent="0.25">
      <c r="E562" s="256"/>
    </row>
    <row r="563" spans="5:5" x14ac:dyDescent="0.25">
      <c r="E563" s="256"/>
    </row>
    <row r="564" spans="5:5" x14ac:dyDescent="0.25">
      <c r="E564" s="256"/>
    </row>
    <row r="565" spans="5:5" x14ac:dyDescent="0.25">
      <c r="E565" s="256"/>
    </row>
    <row r="566" spans="5:5" x14ac:dyDescent="0.25">
      <c r="E566" s="256"/>
    </row>
    <row r="567" spans="5:5" x14ac:dyDescent="0.25">
      <c r="E567" s="256"/>
    </row>
    <row r="568" spans="5:5" x14ac:dyDescent="0.25">
      <c r="E568" s="256"/>
    </row>
    <row r="569" spans="5:5" x14ac:dyDescent="0.25">
      <c r="E569" s="256"/>
    </row>
    <row r="570" spans="5:5" x14ac:dyDescent="0.25">
      <c r="E570" s="256"/>
    </row>
    <row r="571" spans="5:5" x14ac:dyDescent="0.25">
      <c r="E571" s="256"/>
    </row>
    <row r="572" spans="5:5" x14ac:dyDescent="0.25">
      <c r="E572" s="256"/>
    </row>
    <row r="573" spans="5:5" x14ac:dyDescent="0.25">
      <c r="E573" s="256"/>
    </row>
    <row r="574" spans="5:5" x14ac:dyDescent="0.25">
      <c r="E574" s="256"/>
    </row>
    <row r="575" spans="5:5" x14ac:dyDescent="0.25">
      <c r="E575" s="256"/>
    </row>
    <row r="576" spans="5:5" x14ac:dyDescent="0.25">
      <c r="E576" s="256"/>
    </row>
    <row r="577" spans="5:5" x14ac:dyDescent="0.25">
      <c r="E577" s="256"/>
    </row>
    <row r="578" spans="5:5" x14ac:dyDescent="0.25">
      <c r="E578" s="256"/>
    </row>
    <row r="579" spans="5:5" x14ac:dyDescent="0.25">
      <c r="E579" s="256"/>
    </row>
    <row r="580" spans="5:5" x14ac:dyDescent="0.25">
      <c r="E580" s="256"/>
    </row>
    <row r="581" spans="5:5" x14ac:dyDescent="0.25">
      <c r="E581" s="256"/>
    </row>
    <row r="582" spans="5:5" x14ac:dyDescent="0.25">
      <c r="E582" s="256"/>
    </row>
    <row r="583" spans="5:5" x14ac:dyDescent="0.25">
      <c r="E583" s="256"/>
    </row>
    <row r="584" spans="5:5" x14ac:dyDescent="0.25">
      <c r="E584" s="256"/>
    </row>
    <row r="585" spans="5:5" x14ac:dyDescent="0.25">
      <c r="E585" s="256"/>
    </row>
    <row r="586" spans="5:5" x14ac:dyDescent="0.25">
      <c r="E586" s="256"/>
    </row>
    <row r="587" spans="5:5" x14ac:dyDescent="0.25">
      <c r="E587" s="256"/>
    </row>
    <row r="588" spans="5:5" x14ac:dyDescent="0.25">
      <c r="E588" s="256"/>
    </row>
    <row r="589" spans="5:5" x14ac:dyDescent="0.25">
      <c r="E589" s="256"/>
    </row>
    <row r="590" spans="5:5" x14ac:dyDescent="0.25">
      <c r="E590" s="256"/>
    </row>
    <row r="591" spans="5:5" x14ac:dyDescent="0.25">
      <c r="E591" s="256"/>
    </row>
    <row r="592" spans="5:5" x14ac:dyDescent="0.25">
      <c r="E592" s="256"/>
    </row>
    <row r="593" spans="5:5" x14ac:dyDescent="0.25">
      <c r="E593" s="256"/>
    </row>
    <row r="594" spans="5:5" x14ac:dyDescent="0.25">
      <c r="E594" s="256"/>
    </row>
    <row r="595" spans="5:5" x14ac:dyDescent="0.25">
      <c r="E595" s="256"/>
    </row>
    <row r="596" spans="5:5" x14ac:dyDescent="0.25">
      <c r="E596" s="256"/>
    </row>
    <row r="597" spans="5:5" x14ac:dyDescent="0.25">
      <c r="E597" s="256"/>
    </row>
    <row r="598" spans="5:5" x14ac:dyDescent="0.25">
      <c r="E598" s="256"/>
    </row>
    <row r="599" spans="5:5" x14ac:dyDescent="0.25">
      <c r="E599" s="256"/>
    </row>
    <row r="600" spans="5:5" x14ac:dyDescent="0.25">
      <c r="E600" s="256"/>
    </row>
    <row r="601" spans="5:5" x14ac:dyDescent="0.25">
      <c r="E601" s="256"/>
    </row>
    <row r="602" spans="5:5" x14ac:dyDescent="0.25">
      <c r="E602" s="256"/>
    </row>
    <row r="603" spans="5:5" x14ac:dyDescent="0.25">
      <c r="E603" s="256"/>
    </row>
    <row r="604" spans="5:5" x14ac:dyDescent="0.25">
      <c r="E604" s="256"/>
    </row>
    <row r="605" spans="5:5" x14ac:dyDescent="0.25">
      <c r="E605" s="256"/>
    </row>
    <row r="606" spans="5:5" x14ac:dyDescent="0.25">
      <c r="E606" s="256"/>
    </row>
    <row r="607" spans="5:5" x14ac:dyDescent="0.25">
      <c r="E607" s="256"/>
    </row>
    <row r="608" spans="5:5" x14ac:dyDescent="0.25">
      <c r="E608" s="256"/>
    </row>
    <row r="609" spans="5:5" x14ac:dyDescent="0.25">
      <c r="E609" s="256"/>
    </row>
    <row r="610" spans="5:5" x14ac:dyDescent="0.25">
      <c r="E610" s="256"/>
    </row>
    <row r="611" spans="5:5" x14ac:dyDescent="0.25">
      <c r="E611" s="256"/>
    </row>
    <row r="612" spans="5:5" x14ac:dyDescent="0.25">
      <c r="E612" s="256"/>
    </row>
    <row r="613" spans="5:5" x14ac:dyDescent="0.25">
      <c r="E613" s="256"/>
    </row>
    <row r="614" spans="5:5" x14ac:dyDescent="0.25">
      <c r="E614" s="256"/>
    </row>
    <row r="615" spans="5:5" x14ac:dyDescent="0.25">
      <c r="E615" s="256"/>
    </row>
    <row r="616" spans="5:5" x14ac:dyDescent="0.25">
      <c r="E616" s="256"/>
    </row>
    <row r="617" spans="5:5" x14ac:dyDescent="0.25">
      <c r="E617" s="256"/>
    </row>
    <row r="618" spans="5:5" x14ac:dyDescent="0.25">
      <c r="E618" s="256"/>
    </row>
    <row r="619" spans="5:5" x14ac:dyDescent="0.25">
      <c r="E619" s="256"/>
    </row>
    <row r="620" spans="5:5" x14ac:dyDescent="0.25">
      <c r="E620" s="256"/>
    </row>
    <row r="621" spans="5:5" x14ac:dyDescent="0.25">
      <c r="E621" s="256"/>
    </row>
    <row r="622" spans="5:5" x14ac:dyDescent="0.25">
      <c r="E622" s="256"/>
    </row>
    <row r="623" spans="5:5" x14ac:dyDescent="0.25">
      <c r="E623" s="256"/>
    </row>
    <row r="624" spans="5:5" x14ac:dyDescent="0.25">
      <c r="E624" s="256"/>
    </row>
    <row r="625" spans="5:5" x14ac:dyDescent="0.25">
      <c r="E625" s="256"/>
    </row>
    <row r="626" spans="5:5" x14ac:dyDescent="0.25">
      <c r="E626" s="256"/>
    </row>
    <row r="627" spans="5:5" x14ac:dyDescent="0.25">
      <c r="E627" s="256"/>
    </row>
    <row r="628" spans="5:5" x14ac:dyDescent="0.25">
      <c r="E628" s="256"/>
    </row>
    <row r="629" spans="5:5" x14ac:dyDescent="0.25">
      <c r="E629" s="256"/>
    </row>
    <row r="630" spans="5:5" x14ac:dyDescent="0.25">
      <c r="E630" s="256"/>
    </row>
    <row r="631" spans="5:5" x14ac:dyDescent="0.25">
      <c r="E631" s="256"/>
    </row>
    <row r="632" spans="5:5" x14ac:dyDescent="0.25">
      <c r="E632" s="256"/>
    </row>
    <row r="633" spans="5:5" x14ac:dyDescent="0.25">
      <c r="E633" s="256"/>
    </row>
    <row r="634" spans="5:5" x14ac:dyDescent="0.25">
      <c r="E634" s="256"/>
    </row>
    <row r="635" spans="5:5" x14ac:dyDescent="0.25">
      <c r="E635" s="256"/>
    </row>
    <row r="636" spans="5:5" x14ac:dyDescent="0.25">
      <c r="E636" s="256"/>
    </row>
    <row r="637" spans="5:5" x14ac:dyDescent="0.25">
      <c r="E637" s="256"/>
    </row>
    <row r="638" spans="5:5" x14ac:dyDescent="0.25">
      <c r="E638" s="256"/>
    </row>
    <row r="639" spans="5:5" x14ac:dyDescent="0.25">
      <c r="E639" s="256"/>
    </row>
    <row r="640" spans="5:5" x14ac:dyDescent="0.25">
      <c r="E640" s="256"/>
    </row>
    <row r="641" spans="5:5" x14ac:dyDescent="0.25">
      <c r="E641" s="256"/>
    </row>
    <row r="642" spans="5:5" x14ac:dyDescent="0.25">
      <c r="E642" s="256"/>
    </row>
    <row r="643" spans="5:5" x14ac:dyDescent="0.25">
      <c r="E643" s="256"/>
    </row>
    <row r="644" spans="5:5" x14ac:dyDescent="0.25">
      <c r="E644" s="256"/>
    </row>
    <row r="645" spans="5:5" x14ac:dyDescent="0.25">
      <c r="E645" s="256"/>
    </row>
    <row r="646" spans="5:5" x14ac:dyDescent="0.25">
      <c r="E646" s="256"/>
    </row>
    <row r="647" spans="5:5" x14ac:dyDescent="0.25">
      <c r="E647" s="256"/>
    </row>
    <row r="648" spans="5:5" x14ac:dyDescent="0.25">
      <c r="E648" s="256"/>
    </row>
    <row r="649" spans="5:5" x14ac:dyDescent="0.25">
      <c r="E649" s="256"/>
    </row>
    <row r="650" spans="5:5" x14ac:dyDescent="0.25">
      <c r="E650" s="256"/>
    </row>
    <row r="651" spans="5:5" x14ac:dyDescent="0.25">
      <c r="E651" s="256"/>
    </row>
    <row r="652" spans="5:5" x14ac:dyDescent="0.25">
      <c r="E652" s="256"/>
    </row>
    <row r="653" spans="5:5" x14ac:dyDescent="0.25">
      <c r="E653" s="256"/>
    </row>
    <row r="654" spans="5:5" x14ac:dyDescent="0.25">
      <c r="E654" s="256"/>
    </row>
    <row r="655" spans="5:5" x14ac:dyDescent="0.25">
      <c r="E655" s="256"/>
    </row>
    <row r="656" spans="5:5" x14ac:dyDescent="0.25">
      <c r="E656" s="256"/>
    </row>
    <row r="657" spans="5:5" x14ac:dyDescent="0.25">
      <c r="E657" s="256"/>
    </row>
    <row r="658" spans="5:5" x14ac:dyDescent="0.25">
      <c r="E658" s="256"/>
    </row>
    <row r="659" spans="5:5" x14ac:dyDescent="0.25">
      <c r="E659" s="256"/>
    </row>
    <row r="660" spans="5:5" x14ac:dyDescent="0.25">
      <c r="E660" s="256"/>
    </row>
    <row r="661" spans="5:5" x14ac:dyDescent="0.25">
      <c r="E661" s="256"/>
    </row>
    <row r="662" spans="5:5" x14ac:dyDescent="0.25">
      <c r="E662" s="256"/>
    </row>
    <row r="663" spans="5:5" x14ac:dyDescent="0.25">
      <c r="E663" s="256"/>
    </row>
    <row r="664" spans="5:5" x14ac:dyDescent="0.25">
      <c r="E664" s="256"/>
    </row>
    <row r="665" spans="5:5" x14ac:dyDescent="0.25">
      <c r="E665" s="256"/>
    </row>
    <row r="666" spans="5:5" x14ac:dyDescent="0.25">
      <c r="E666" s="256"/>
    </row>
    <row r="667" spans="5:5" x14ac:dyDescent="0.25">
      <c r="E667" s="256"/>
    </row>
    <row r="668" spans="5:5" x14ac:dyDescent="0.25">
      <c r="E668" s="256"/>
    </row>
    <row r="669" spans="5:5" x14ac:dyDescent="0.25">
      <c r="E669" s="256"/>
    </row>
    <row r="670" spans="5:5" x14ac:dyDescent="0.25">
      <c r="E670" s="256"/>
    </row>
    <row r="671" spans="5:5" x14ac:dyDescent="0.25">
      <c r="E671" s="256"/>
    </row>
    <row r="672" spans="5:5" x14ac:dyDescent="0.25">
      <c r="E672" s="256"/>
    </row>
    <row r="673" spans="5:5" x14ac:dyDescent="0.25">
      <c r="E673" s="256"/>
    </row>
    <row r="674" spans="5:5" x14ac:dyDescent="0.25">
      <c r="E674" s="256"/>
    </row>
    <row r="675" spans="5:5" x14ac:dyDescent="0.25">
      <c r="E675" s="256"/>
    </row>
    <row r="676" spans="5:5" x14ac:dyDescent="0.25">
      <c r="E676" s="256"/>
    </row>
    <row r="677" spans="5:5" x14ac:dyDescent="0.25">
      <c r="E677" s="256"/>
    </row>
    <row r="678" spans="5:5" x14ac:dyDescent="0.25">
      <c r="E678" s="256"/>
    </row>
    <row r="679" spans="5:5" x14ac:dyDescent="0.25">
      <c r="E679" s="256"/>
    </row>
    <row r="680" spans="5:5" x14ac:dyDescent="0.25">
      <c r="E680" s="256"/>
    </row>
    <row r="681" spans="5:5" x14ac:dyDescent="0.25">
      <c r="E681" s="256"/>
    </row>
    <row r="682" spans="5:5" x14ac:dyDescent="0.25">
      <c r="E682" s="256"/>
    </row>
    <row r="683" spans="5:5" x14ac:dyDescent="0.25">
      <c r="E683" s="256"/>
    </row>
    <row r="684" spans="5:5" x14ac:dyDescent="0.25">
      <c r="E684" s="256"/>
    </row>
    <row r="685" spans="5:5" x14ac:dyDescent="0.25">
      <c r="E685" s="256"/>
    </row>
    <row r="686" spans="5:5" x14ac:dyDescent="0.25">
      <c r="E686" s="256"/>
    </row>
    <row r="687" spans="5:5" x14ac:dyDescent="0.25">
      <c r="E687" s="256"/>
    </row>
    <row r="688" spans="5:5" x14ac:dyDescent="0.25">
      <c r="E688" s="256"/>
    </row>
    <row r="689" spans="5:5" x14ac:dyDescent="0.25">
      <c r="E689" s="256"/>
    </row>
    <row r="690" spans="5:5" x14ac:dyDescent="0.25">
      <c r="E690" s="256"/>
    </row>
    <row r="691" spans="5:5" x14ac:dyDescent="0.25">
      <c r="E691" s="256"/>
    </row>
    <row r="692" spans="5:5" x14ac:dyDescent="0.25">
      <c r="E692" s="256"/>
    </row>
    <row r="693" spans="5:5" x14ac:dyDescent="0.25">
      <c r="E693" s="256"/>
    </row>
    <row r="694" spans="5:5" x14ac:dyDescent="0.25">
      <c r="E694" s="256"/>
    </row>
    <row r="695" spans="5:5" x14ac:dyDescent="0.25">
      <c r="E695" s="256"/>
    </row>
    <row r="696" spans="5:5" x14ac:dyDescent="0.25">
      <c r="E696" s="256"/>
    </row>
    <row r="697" spans="5:5" x14ac:dyDescent="0.25">
      <c r="E697" s="256"/>
    </row>
    <row r="698" spans="5:5" x14ac:dyDescent="0.25">
      <c r="E698" s="256"/>
    </row>
    <row r="699" spans="5:5" x14ac:dyDescent="0.25">
      <c r="E699" s="256"/>
    </row>
    <row r="700" spans="5:5" x14ac:dyDescent="0.25">
      <c r="E700" s="256"/>
    </row>
    <row r="701" spans="5:5" x14ac:dyDescent="0.25">
      <c r="E701" s="256"/>
    </row>
    <row r="702" spans="5:5" x14ac:dyDescent="0.25">
      <c r="E702" s="256"/>
    </row>
    <row r="703" spans="5:5" x14ac:dyDescent="0.25">
      <c r="E703" s="256"/>
    </row>
    <row r="704" spans="5:5" x14ac:dyDescent="0.25">
      <c r="E704" s="256"/>
    </row>
    <row r="705" spans="5:5" x14ac:dyDescent="0.25">
      <c r="E705" s="256"/>
    </row>
    <row r="706" spans="5:5" x14ac:dyDescent="0.25">
      <c r="E706" s="256"/>
    </row>
    <row r="707" spans="5:5" x14ac:dyDescent="0.25">
      <c r="E707" s="256"/>
    </row>
    <row r="708" spans="5:5" x14ac:dyDescent="0.25">
      <c r="E708" s="256"/>
    </row>
    <row r="709" spans="5:5" x14ac:dyDescent="0.25">
      <c r="E709" s="256"/>
    </row>
    <row r="710" spans="5:5" x14ac:dyDescent="0.25">
      <c r="E710" s="256"/>
    </row>
    <row r="711" spans="5:5" x14ac:dyDescent="0.25">
      <c r="E711" s="256"/>
    </row>
    <row r="712" spans="5:5" x14ac:dyDescent="0.25">
      <c r="E712" s="256"/>
    </row>
    <row r="713" spans="5:5" x14ac:dyDescent="0.25">
      <c r="E713" s="256"/>
    </row>
    <row r="714" spans="5:5" x14ac:dyDescent="0.25">
      <c r="E714" s="256"/>
    </row>
    <row r="715" spans="5:5" x14ac:dyDescent="0.25">
      <c r="E715" s="256"/>
    </row>
    <row r="716" spans="5:5" x14ac:dyDescent="0.25">
      <c r="E716" s="256"/>
    </row>
    <row r="717" spans="5:5" x14ac:dyDescent="0.25">
      <c r="E717" s="256"/>
    </row>
    <row r="718" spans="5:5" x14ac:dyDescent="0.25">
      <c r="E718" s="256"/>
    </row>
    <row r="719" spans="5:5" x14ac:dyDescent="0.25">
      <c r="E719" s="256"/>
    </row>
    <row r="720" spans="5:5" x14ac:dyDescent="0.25">
      <c r="E720" s="256"/>
    </row>
    <row r="721" spans="5:5" x14ac:dyDescent="0.25">
      <c r="E721" s="256"/>
    </row>
    <row r="722" spans="5:5" x14ac:dyDescent="0.25">
      <c r="E722" s="256"/>
    </row>
    <row r="723" spans="5:5" x14ac:dyDescent="0.25">
      <c r="E723" s="256"/>
    </row>
    <row r="724" spans="5:5" x14ac:dyDescent="0.25">
      <c r="E724" s="256"/>
    </row>
    <row r="725" spans="5:5" x14ac:dyDescent="0.25">
      <c r="E725" s="256"/>
    </row>
    <row r="726" spans="5:5" x14ac:dyDescent="0.25">
      <c r="E726" s="256"/>
    </row>
    <row r="727" spans="5:5" x14ac:dyDescent="0.25">
      <c r="E727" s="256"/>
    </row>
    <row r="728" spans="5:5" x14ac:dyDescent="0.25">
      <c r="E728" s="256"/>
    </row>
    <row r="729" spans="5:5" x14ac:dyDescent="0.25">
      <c r="E729" s="256"/>
    </row>
    <row r="730" spans="5:5" x14ac:dyDescent="0.25">
      <c r="E730" s="256"/>
    </row>
    <row r="731" spans="5:5" x14ac:dyDescent="0.25">
      <c r="E731" s="256"/>
    </row>
    <row r="732" spans="5:5" x14ac:dyDescent="0.25">
      <c r="E732" s="256"/>
    </row>
    <row r="733" spans="5:5" x14ac:dyDescent="0.25">
      <c r="E733" s="256"/>
    </row>
    <row r="734" spans="5:5" x14ac:dyDescent="0.25">
      <c r="E734" s="256"/>
    </row>
    <row r="735" spans="5:5" x14ac:dyDescent="0.25">
      <c r="E735" s="256"/>
    </row>
    <row r="736" spans="5:5" x14ac:dyDescent="0.25">
      <c r="E736" s="256"/>
    </row>
    <row r="737" spans="5:5" x14ac:dyDescent="0.25">
      <c r="E737" s="256"/>
    </row>
    <row r="738" spans="5:5" x14ac:dyDescent="0.25">
      <c r="E738" s="256"/>
    </row>
    <row r="739" spans="5:5" x14ac:dyDescent="0.25">
      <c r="E739" s="256"/>
    </row>
    <row r="740" spans="5:5" x14ac:dyDescent="0.25">
      <c r="E740" s="256"/>
    </row>
    <row r="741" spans="5:5" x14ac:dyDescent="0.25">
      <c r="E741" s="256"/>
    </row>
    <row r="742" spans="5:5" x14ac:dyDescent="0.25">
      <c r="E742" s="256"/>
    </row>
    <row r="743" spans="5:5" x14ac:dyDescent="0.25">
      <c r="E743" s="256"/>
    </row>
    <row r="744" spans="5:5" x14ac:dyDescent="0.25">
      <c r="E744" s="256"/>
    </row>
    <row r="745" spans="5:5" x14ac:dyDescent="0.25">
      <c r="E745" s="256"/>
    </row>
    <row r="746" spans="5:5" x14ac:dyDescent="0.25">
      <c r="E746" s="256"/>
    </row>
    <row r="747" spans="5:5" x14ac:dyDescent="0.25">
      <c r="E747" s="256"/>
    </row>
    <row r="748" spans="5:5" x14ac:dyDescent="0.25">
      <c r="E748" s="256"/>
    </row>
    <row r="749" spans="5:5" x14ac:dyDescent="0.25">
      <c r="E749" s="256"/>
    </row>
    <row r="750" spans="5:5" x14ac:dyDescent="0.25">
      <c r="E750" s="256"/>
    </row>
    <row r="751" spans="5:5" x14ac:dyDescent="0.25">
      <c r="E751" s="256"/>
    </row>
    <row r="752" spans="5:5" x14ac:dyDescent="0.25">
      <c r="E752" s="256"/>
    </row>
    <row r="753" spans="5:5" x14ac:dyDescent="0.25">
      <c r="E753" s="256"/>
    </row>
    <row r="754" spans="5:5" x14ac:dyDescent="0.25">
      <c r="E754" s="256"/>
    </row>
    <row r="755" spans="5:5" x14ac:dyDescent="0.25">
      <c r="E755" s="256"/>
    </row>
    <row r="756" spans="5:5" x14ac:dyDescent="0.25">
      <c r="E756" s="256"/>
    </row>
    <row r="757" spans="5:5" x14ac:dyDescent="0.25">
      <c r="E757" s="256"/>
    </row>
    <row r="758" spans="5:5" x14ac:dyDescent="0.25">
      <c r="E758" s="256"/>
    </row>
    <row r="759" spans="5:5" x14ac:dyDescent="0.25">
      <c r="E759" s="256"/>
    </row>
    <row r="760" spans="5:5" x14ac:dyDescent="0.25">
      <c r="E760" s="256"/>
    </row>
    <row r="761" spans="5:5" x14ac:dyDescent="0.25">
      <c r="E761" s="256"/>
    </row>
    <row r="762" spans="5:5" x14ac:dyDescent="0.25">
      <c r="E762" s="256"/>
    </row>
    <row r="763" spans="5:5" x14ac:dyDescent="0.25">
      <c r="E763" s="256"/>
    </row>
    <row r="764" spans="5:5" x14ac:dyDescent="0.25">
      <c r="E764" s="256"/>
    </row>
    <row r="765" spans="5:5" x14ac:dyDescent="0.25">
      <c r="E765" s="256"/>
    </row>
    <row r="766" spans="5:5" x14ac:dyDescent="0.25">
      <c r="E766" s="256"/>
    </row>
    <row r="767" spans="5:5" x14ac:dyDescent="0.25">
      <c r="E767" s="256"/>
    </row>
    <row r="768" spans="5:5" x14ac:dyDescent="0.25">
      <c r="E768" s="256"/>
    </row>
    <row r="769" spans="5:5" x14ac:dyDescent="0.25">
      <c r="E769" s="256"/>
    </row>
    <row r="770" spans="5:5" x14ac:dyDescent="0.25">
      <c r="E770" s="256"/>
    </row>
    <row r="771" spans="5:5" x14ac:dyDescent="0.25">
      <c r="E771" s="256"/>
    </row>
    <row r="772" spans="5:5" x14ac:dyDescent="0.25">
      <c r="E772" s="256"/>
    </row>
    <row r="773" spans="5:5" x14ac:dyDescent="0.25">
      <c r="E773" s="256"/>
    </row>
    <row r="774" spans="5:5" x14ac:dyDescent="0.25">
      <c r="E774" s="256"/>
    </row>
    <row r="775" spans="5:5" x14ac:dyDescent="0.25">
      <c r="E775" s="256"/>
    </row>
    <row r="776" spans="5:5" x14ac:dyDescent="0.25">
      <c r="E776" s="256"/>
    </row>
    <row r="777" spans="5:5" x14ac:dyDescent="0.25">
      <c r="E777" s="256"/>
    </row>
    <row r="778" spans="5:5" x14ac:dyDescent="0.25">
      <c r="E778" s="256"/>
    </row>
    <row r="779" spans="5:5" x14ac:dyDescent="0.25">
      <c r="E779" s="256"/>
    </row>
    <row r="780" spans="5:5" x14ac:dyDescent="0.25">
      <c r="E780" s="256"/>
    </row>
    <row r="781" spans="5:5" x14ac:dyDescent="0.25">
      <c r="E781" s="256"/>
    </row>
    <row r="782" spans="5:5" x14ac:dyDescent="0.25">
      <c r="E782" s="256"/>
    </row>
    <row r="783" spans="5:5" x14ac:dyDescent="0.25">
      <c r="E783" s="256"/>
    </row>
    <row r="784" spans="5:5" x14ac:dyDescent="0.25">
      <c r="E784" s="256"/>
    </row>
    <row r="785" spans="5:5" x14ac:dyDescent="0.25">
      <c r="E785" s="256"/>
    </row>
    <row r="786" spans="5:5" x14ac:dyDescent="0.25">
      <c r="E786" s="256"/>
    </row>
    <row r="787" spans="5:5" x14ac:dyDescent="0.25">
      <c r="E787" s="256"/>
    </row>
    <row r="788" spans="5:5" x14ac:dyDescent="0.25">
      <c r="E788" s="256"/>
    </row>
    <row r="789" spans="5:5" x14ac:dyDescent="0.25">
      <c r="E789" s="256"/>
    </row>
    <row r="790" spans="5:5" x14ac:dyDescent="0.25">
      <c r="E790" s="256"/>
    </row>
    <row r="791" spans="5:5" x14ac:dyDescent="0.25">
      <c r="E791" s="256"/>
    </row>
    <row r="792" spans="5:5" x14ac:dyDescent="0.25">
      <c r="E792" s="256"/>
    </row>
    <row r="793" spans="5:5" x14ac:dyDescent="0.25">
      <c r="E793" s="256"/>
    </row>
    <row r="794" spans="5:5" x14ac:dyDescent="0.25">
      <c r="E794" s="256"/>
    </row>
    <row r="795" spans="5:5" x14ac:dyDescent="0.25">
      <c r="E795" s="256"/>
    </row>
    <row r="796" spans="5:5" x14ac:dyDescent="0.25">
      <c r="E796" s="256"/>
    </row>
    <row r="797" spans="5:5" x14ac:dyDescent="0.25">
      <c r="E797" s="256"/>
    </row>
    <row r="798" spans="5:5" x14ac:dyDescent="0.25">
      <c r="E798" s="256"/>
    </row>
    <row r="799" spans="5:5" x14ac:dyDescent="0.25">
      <c r="E799" s="256"/>
    </row>
    <row r="800" spans="5:5" x14ac:dyDescent="0.25">
      <c r="E800" s="256"/>
    </row>
    <row r="801" spans="5:5" x14ac:dyDescent="0.25">
      <c r="E801" s="256"/>
    </row>
    <row r="802" spans="5:5" x14ac:dyDescent="0.25">
      <c r="E802" s="256"/>
    </row>
    <row r="803" spans="5:5" x14ac:dyDescent="0.25">
      <c r="E803" s="256"/>
    </row>
    <row r="804" spans="5:5" x14ac:dyDescent="0.25">
      <c r="E804" s="256"/>
    </row>
    <row r="805" spans="5:5" x14ac:dyDescent="0.25">
      <c r="E805" s="256"/>
    </row>
    <row r="806" spans="5:5" x14ac:dyDescent="0.25">
      <c r="E806" s="256"/>
    </row>
    <row r="807" spans="5:5" x14ac:dyDescent="0.25">
      <c r="E807" s="256"/>
    </row>
    <row r="808" spans="5:5" x14ac:dyDescent="0.25">
      <c r="E808" s="256"/>
    </row>
    <row r="809" spans="5:5" x14ac:dyDescent="0.25">
      <c r="E809" s="256"/>
    </row>
    <row r="810" spans="5:5" x14ac:dyDescent="0.25">
      <c r="E810" s="256"/>
    </row>
    <row r="811" spans="5:5" x14ac:dyDescent="0.25">
      <c r="E811" s="256"/>
    </row>
    <row r="812" spans="5:5" x14ac:dyDescent="0.25">
      <c r="E812" s="256"/>
    </row>
    <row r="813" spans="5:5" x14ac:dyDescent="0.25">
      <c r="E813" s="256"/>
    </row>
    <row r="814" spans="5:5" x14ac:dyDescent="0.25">
      <c r="E814" s="256"/>
    </row>
    <row r="815" spans="5:5" x14ac:dyDescent="0.25">
      <c r="E815" s="256"/>
    </row>
    <row r="816" spans="5:5" x14ac:dyDescent="0.25">
      <c r="E816" s="256"/>
    </row>
    <row r="817" spans="5:5" x14ac:dyDescent="0.25">
      <c r="E817" s="256"/>
    </row>
    <row r="818" spans="5:5" x14ac:dyDescent="0.25">
      <c r="E818" s="256"/>
    </row>
    <row r="819" spans="5:5" x14ac:dyDescent="0.25">
      <c r="E819" s="256"/>
    </row>
    <row r="820" spans="5:5" x14ac:dyDescent="0.25">
      <c r="E820" s="256"/>
    </row>
    <row r="821" spans="5:5" x14ac:dyDescent="0.25">
      <c r="E821" s="256"/>
    </row>
    <row r="822" spans="5:5" x14ac:dyDescent="0.25">
      <c r="E822" s="256"/>
    </row>
    <row r="823" spans="5:5" x14ac:dyDescent="0.25">
      <c r="E823" s="256"/>
    </row>
    <row r="824" spans="5:5" x14ac:dyDescent="0.25">
      <c r="E824" s="256"/>
    </row>
    <row r="825" spans="5:5" x14ac:dyDescent="0.25">
      <c r="E825" s="256"/>
    </row>
    <row r="826" spans="5:5" x14ac:dyDescent="0.25">
      <c r="E826" s="256"/>
    </row>
    <row r="827" spans="5:5" x14ac:dyDescent="0.25">
      <c r="E827" s="256"/>
    </row>
    <row r="828" spans="5:5" x14ac:dyDescent="0.25">
      <c r="E828" s="256"/>
    </row>
    <row r="829" spans="5:5" x14ac:dyDescent="0.25">
      <c r="E829" s="256"/>
    </row>
    <row r="830" spans="5:5" x14ac:dyDescent="0.25">
      <c r="E830" s="256"/>
    </row>
    <row r="831" spans="5:5" x14ac:dyDescent="0.25">
      <c r="E831" s="256"/>
    </row>
    <row r="832" spans="5:5" x14ac:dyDescent="0.25">
      <c r="E832" s="256"/>
    </row>
    <row r="833" spans="5:5" x14ac:dyDescent="0.25">
      <c r="E833" s="256"/>
    </row>
    <row r="834" spans="5:5" x14ac:dyDescent="0.25">
      <c r="E834" s="256"/>
    </row>
    <row r="835" spans="5:5" x14ac:dyDescent="0.25">
      <c r="E835" s="256"/>
    </row>
    <row r="836" spans="5:5" x14ac:dyDescent="0.25">
      <c r="E836" s="256"/>
    </row>
    <row r="837" spans="5:5" x14ac:dyDescent="0.25">
      <c r="E837" s="256"/>
    </row>
    <row r="838" spans="5:5" x14ac:dyDescent="0.25">
      <c r="E838" s="256"/>
    </row>
    <row r="839" spans="5:5" x14ac:dyDescent="0.25">
      <c r="E839" s="256"/>
    </row>
    <row r="840" spans="5:5" x14ac:dyDescent="0.25">
      <c r="E840" s="256"/>
    </row>
    <row r="841" spans="5:5" x14ac:dyDescent="0.25">
      <c r="E841" s="256"/>
    </row>
    <row r="842" spans="5:5" x14ac:dyDescent="0.25">
      <c r="E842" s="256"/>
    </row>
    <row r="843" spans="5:5" x14ac:dyDescent="0.25">
      <c r="E843" s="256"/>
    </row>
    <row r="844" spans="5:5" x14ac:dyDescent="0.25">
      <c r="E844" s="256"/>
    </row>
    <row r="845" spans="5:5" x14ac:dyDescent="0.25">
      <c r="E845" s="256"/>
    </row>
    <row r="846" spans="5:5" x14ac:dyDescent="0.25">
      <c r="E846" s="256"/>
    </row>
    <row r="847" spans="5:5" x14ac:dyDescent="0.25">
      <c r="E847" s="256"/>
    </row>
    <row r="848" spans="5:5" x14ac:dyDescent="0.25">
      <c r="E848" s="256"/>
    </row>
    <row r="849" spans="5:5" x14ac:dyDescent="0.25">
      <c r="E849" s="256"/>
    </row>
    <row r="850" spans="5:5" x14ac:dyDescent="0.25">
      <c r="E850" s="256"/>
    </row>
    <row r="851" spans="5:5" x14ac:dyDescent="0.25">
      <c r="E851" s="256"/>
    </row>
    <row r="852" spans="5:5" x14ac:dyDescent="0.25">
      <c r="E852" s="256"/>
    </row>
    <row r="853" spans="5:5" x14ac:dyDescent="0.25">
      <c r="E853" s="256"/>
    </row>
    <row r="854" spans="5:5" x14ac:dyDescent="0.25">
      <c r="E854" s="256"/>
    </row>
    <row r="855" spans="5:5" x14ac:dyDescent="0.25">
      <c r="E855" s="256"/>
    </row>
    <row r="856" spans="5:5" x14ac:dyDescent="0.25">
      <c r="E856" s="256"/>
    </row>
    <row r="857" spans="5:5" x14ac:dyDescent="0.25">
      <c r="E857" s="256"/>
    </row>
    <row r="858" spans="5:5" x14ac:dyDescent="0.25">
      <c r="E858" s="256"/>
    </row>
    <row r="859" spans="5:5" x14ac:dyDescent="0.25">
      <c r="E859" s="256"/>
    </row>
    <row r="860" spans="5:5" x14ac:dyDescent="0.25">
      <c r="E860" s="256"/>
    </row>
    <row r="861" spans="5:5" x14ac:dyDescent="0.25">
      <c r="E861" s="256"/>
    </row>
    <row r="862" spans="5:5" x14ac:dyDescent="0.25">
      <c r="E862" s="256"/>
    </row>
    <row r="863" spans="5:5" x14ac:dyDescent="0.25">
      <c r="E863" s="256"/>
    </row>
    <row r="864" spans="5:5" x14ac:dyDescent="0.25">
      <c r="E864" s="256"/>
    </row>
    <row r="865" spans="5:5" x14ac:dyDescent="0.25">
      <c r="E865" s="256"/>
    </row>
    <row r="866" spans="5:5" x14ac:dyDescent="0.25">
      <c r="E866" s="256"/>
    </row>
    <row r="867" spans="5:5" x14ac:dyDescent="0.25">
      <c r="E867" s="256"/>
    </row>
    <row r="868" spans="5:5" x14ac:dyDescent="0.25">
      <c r="E868" s="256"/>
    </row>
    <row r="869" spans="5:5" x14ac:dyDescent="0.25">
      <c r="E869" s="256"/>
    </row>
    <row r="870" spans="5:5" x14ac:dyDescent="0.25">
      <c r="E870" s="256"/>
    </row>
    <row r="871" spans="5:5" x14ac:dyDescent="0.25">
      <c r="E871" s="256"/>
    </row>
    <row r="872" spans="5:5" x14ac:dyDescent="0.25">
      <c r="E872" s="256"/>
    </row>
    <row r="873" spans="5:5" x14ac:dyDescent="0.25">
      <c r="E873" s="256"/>
    </row>
    <row r="874" spans="5:5" x14ac:dyDescent="0.25">
      <c r="E874" s="256"/>
    </row>
    <row r="875" spans="5:5" x14ac:dyDescent="0.25">
      <c r="E875" s="256"/>
    </row>
    <row r="876" spans="5:5" x14ac:dyDescent="0.25">
      <c r="E876" s="256"/>
    </row>
    <row r="877" spans="5:5" x14ac:dyDescent="0.25">
      <c r="E877" s="256"/>
    </row>
    <row r="878" spans="5:5" x14ac:dyDescent="0.25">
      <c r="E878" s="256"/>
    </row>
    <row r="879" spans="5:5" x14ac:dyDescent="0.25">
      <c r="E879" s="256"/>
    </row>
    <row r="880" spans="5:5" x14ac:dyDescent="0.25">
      <c r="E880" s="256"/>
    </row>
    <row r="881" spans="5:5" x14ac:dyDescent="0.25">
      <c r="E881" s="256"/>
    </row>
    <row r="882" spans="5:5" x14ac:dyDescent="0.25">
      <c r="E882" s="256"/>
    </row>
    <row r="883" spans="5:5" x14ac:dyDescent="0.25">
      <c r="E883" s="256"/>
    </row>
    <row r="884" spans="5:5" x14ac:dyDescent="0.25">
      <c r="E884" s="256"/>
    </row>
    <row r="885" spans="5:5" x14ac:dyDescent="0.25">
      <c r="E885" s="256"/>
    </row>
    <row r="886" spans="5:5" x14ac:dyDescent="0.25">
      <c r="E886" s="256"/>
    </row>
    <row r="887" spans="5:5" x14ac:dyDescent="0.25">
      <c r="E887" s="256"/>
    </row>
    <row r="888" spans="5:5" x14ac:dyDescent="0.25">
      <c r="E888" s="256"/>
    </row>
    <row r="889" spans="5:5" x14ac:dyDescent="0.25">
      <c r="E889" s="256"/>
    </row>
    <row r="890" spans="5:5" x14ac:dyDescent="0.25">
      <c r="E890" s="256"/>
    </row>
    <row r="891" spans="5:5" x14ac:dyDescent="0.25">
      <c r="E891" s="256"/>
    </row>
    <row r="892" spans="5:5" x14ac:dyDescent="0.25">
      <c r="E892" s="256"/>
    </row>
    <row r="893" spans="5:5" x14ac:dyDescent="0.25">
      <c r="E893" s="256"/>
    </row>
    <row r="894" spans="5:5" x14ac:dyDescent="0.25">
      <c r="E894" s="256"/>
    </row>
    <row r="895" spans="5:5" x14ac:dyDescent="0.25">
      <c r="E895" s="256"/>
    </row>
    <row r="896" spans="5:5" x14ac:dyDescent="0.25">
      <c r="E896" s="256"/>
    </row>
    <row r="897" spans="5:5" x14ac:dyDescent="0.25">
      <c r="E897" s="256"/>
    </row>
    <row r="898" spans="5:5" x14ac:dyDescent="0.25">
      <c r="E898" s="256"/>
    </row>
    <row r="899" spans="5:5" x14ac:dyDescent="0.25">
      <c r="E899" s="256"/>
    </row>
    <row r="900" spans="5:5" x14ac:dyDescent="0.25">
      <c r="E900" s="256"/>
    </row>
    <row r="901" spans="5:5" x14ac:dyDescent="0.25">
      <c r="E901" s="256"/>
    </row>
    <row r="902" spans="5:5" x14ac:dyDescent="0.25">
      <c r="E902" s="256"/>
    </row>
    <row r="903" spans="5:5" x14ac:dyDescent="0.25">
      <c r="E903" s="256"/>
    </row>
    <row r="904" spans="5:5" x14ac:dyDescent="0.25">
      <c r="E904" s="256"/>
    </row>
    <row r="905" spans="5:5" x14ac:dyDescent="0.25">
      <c r="E905" s="256"/>
    </row>
    <row r="906" spans="5:5" x14ac:dyDescent="0.25">
      <c r="E906" s="256"/>
    </row>
    <row r="907" spans="5:5" x14ac:dyDescent="0.25">
      <c r="E907" s="256"/>
    </row>
    <row r="908" spans="5:5" x14ac:dyDescent="0.25">
      <c r="E908" s="256"/>
    </row>
    <row r="909" spans="5:5" x14ac:dyDescent="0.25">
      <c r="E909" s="256"/>
    </row>
    <row r="910" spans="5:5" x14ac:dyDescent="0.25">
      <c r="E910" s="256"/>
    </row>
    <row r="911" spans="5:5" x14ac:dyDescent="0.25">
      <c r="E911" s="256"/>
    </row>
    <row r="912" spans="5:5" x14ac:dyDescent="0.25">
      <c r="E912" s="256"/>
    </row>
    <row r="913" spans="5:5" x14ac:dyDescent="0.25">
      <c r="E913" s="256"/>
    </row>
    <row r="914" spans="5:5" x14ac:dyDescent="0.25">
      <c r="E914" s="256"/>
    </row>
    <row r="915" spans="5:5" x14ac:dyDescent="0.25">
      <c r="E915" s="256"/>
    </row>
    <row r="916" spans="5:5" x14ac:dyDescent="0.25">
      <c r="E916" s="256"/>
    </row>
    <row r="917" spans="5:5" x14ac:dyDescent="0.25">
      <c r="E917" s="256"/>
    </row>
    <row r="918" spans="5:5" x14ac:dyDescent="0.25">
      <c r="E918" s="256"/>
    </row>
    <row r="919" spans="5:5" x14ac:dyDescent="0.25">
      <c r="E919" s="256"/>
    </row>
    <row r="920" spans="5:5" x14ac:dyDescent="0.25">
      <c r="E920" s="256"/>
    </row>
    <row r="921" spans="5:5" x14ac:dyDescent="0.25">
      <c r="E921" s="256"/>
    </row>
    <row r="922" spans="5:5" x14ac:dyDescent="0.25">
      <c r="E922" s="256"/>
    </row>
    <row r="923" spans="5:5" x14ac:dyDescent="0.25">
      <c r="E923" s="256"/>
    </row>
    <row r="924" spans="5:5" x14ac:dyDescent="0.25">
      <c r="E924" s="256"/>
    </row>
    <row r="925" spans="5:5" x14ac:dyDescent="0.25">
      <c r="E925" s="256"/>
    </row>
    <row r="926" spans="5:5" x14ac:dyDescent="0.25">
      <c r="E926" s="256"/>
    </row>
    <row r="927" spans="5:5" x14ac:dyDescent="0.25">
      <c r="E927" s="256"/>
    </row>
    <row r="928" spans="5:5" x14ac:dyDescent="0.25">
      <c r="E928" s="256"/>
    </row>
    <row r="929" spans="5:5" x14ac:dyDescent="0.25">
      <c r="E929" s="256"/>
    </row>
    <row r="930" spans="5:5" x14ac:dyDescent="0.25">
      <c r="E930" s="256"/>
    </row>
    <row r="931" spans="5:5" x14ac:dyDescent="0.25">
      <c r="E931" s="256"/>
    </row>
    <row r="932" spans="5:5" x14ac:dyDescent="0.25">
      <c r="E932" s="256"/>
    </row>
    <row r="933" spans="5:5" x14ac:dyDescent="0.25">
      <c r="E933" s="256"/>
    </row>
    <row r="934" spans="5:5" x14ac:dyDescent="0.25">
      <c r="E934" s="256"/>
    </row>
    <row r="935" spans="5:5" x14ac:dyDescent="0.25">
      <c r="E935" s="256"/>
    </row>
    <row r="936" spans="5:5" x14ac:dyDescent="0.25">
      <c r="E936" s="256"/>
    </row>
    <row r="937" spans="5:5" x14ac:dyDescent="0.25">
      <c r="E937" s="256"/>
    </row>
    <row r="938" spans="5:5" x14ac:dyDescent="0.25">
      <c r="E938" s="256"/>
    </row>
    <row r="939" spans="5:5" x14ac:dyDescent="0.25">
      <c r="E939" s="256"/>
    </row>
    <row r="940" spans="5:5" x14ac:dyDescent="0.25">
      <c r="E940" s="256"/>
    </row>
    <row r="941" spans="5:5" x14ac:dyDescent="0.25">
      <c r="E941" s="256"/>
    </row>
    <row r="942" spans="5:5" x14ac:dyDescent="0.25">
      <c r="E942" s="256"/>
    </row>
    <row r="943" spans="5:5" x14ac:dyDescent="0.25">
      <c r="E943" s="256"/>
    </row>
    <row r="944" spans="5:5" x14ac:dyDescent="0.25">
      <c r="E944" s="256"/>
    </row>
    <row r="945" spans="5:5" x14ac:dyDescent="0.25">
      <c r="E945" s="256"/>
    </row>
    <row r="946" spans="5:5" x14ac:dyDescent="0.25">
      <c r="E946" s="256"/>
    </row>
    <row r="947" spans="5:5" x14ac:dyDescent="0.25">
      <c r="E947" s="256"/>
    </row>
    <row r="948" spans="5:5" x14ac:dyDescent="0.25">
      <c r="E948" s="256"/>
    </row>
    <row r="949" spans="5:5" x14ac:dyDescent="0.25">
      <c r="E949" s="256"/>
    </row>
    <row r="950" spans="5:5" x14ac:dyDescent="0.25">
      <c r="E950" s="256"/>
    </row>
    <row r="951" spans="5:5" x14ac:dyDescent="0.25">
      <c r="E951" s="256"/>
    </row>
    <row r="952" spans="5:5" x14ac:dyDescent="0.25">
      <c r="E952" s="256"/>
    </row>
    <row r="953" spans="5:5" x14ac:dyDescent="0.25">
      <c r="E953" s="256"/>
    </row>
    <row r="954" spans="5:5" x14ac:dyDescent="0.25">
      <c r="E954" s="256"/>
    </row>
    <row r="955" spans="5:5" x14ac:dyDescent="0.25">
      <c r="E955" s="256"/>
    </row>
    <row r="956" spans="5:5" x14ac:dyDescent="0.25">
      <c r="E956" s="256"/>
    </row>
    <row r="957" spans="5:5" x14ac:dyDescent="0.25">
      <c r="E957" s="256"/>
    </row>
    <row r="958" spans="5:5" x14ac:dyDescent="0.25">
      <c r="E958" s="256"/>
    </row>
    <row r="959" spans="5:5" x14ac:dyDescent="0.25">
      <c r="E959" s="256"/>
    </row>
    <row r="960" spans="5:5" x14ac:dyDescent="0.25">
      <c r="E960" s="256"/>
    </row>
    <row r="961" spans="5:5" x14ac:dyDescent="0.25">
      <c r="E961" s="256"/>
    </row>
    <row r="962" spans="5:5" x14ac:dyDescent="0.25">
      <c r="E962" s="256"/>
    </row>
    <row r="963" spans="5:5" x14ac:dyDescent="0.25">
      <c r="E963" s="256"/>
    </row>
    <row r="964" spans="5:5" x14ac:dyDescent="0.25">
      <c r="E964" s="256"/>
    </row>
    <row r="965" spans="5:5" x14ac:dyDescent="0.25">
      <c r="E965" s="256"/>
    </row>
    <row r="966" spans="5:5" x14ac:dyDescent="0.25">
      <c r="E966" s="256"/>
    </row>
    <row r="967" spans="5:5" x14ac:dyDescent="0.25">
      <c r="E967" s="256"/>
    </row>
    <row r="968" spans="5:5" x14ac:dyDescent="0.25">
      <c r="E968" s="256"/>
    </row>
    <row r="969" spans="5:5" x14ac:dyDescent="0.25">
      <c r="E969" s="256"/>
    </row>
    <row r="970" spans="5:5" x14ac:dyDescent="0.25">
      <c r="E970" s="256"/>
    </row>
    <row r="971" spans="5:5" x14ac:dyDescent="0.25">
      <c r="E971" s="256"/>
    </row>
    <row r="972" spans="5:5" x14ac:dyDescent="0.25">
      <c r="E972" s="256"/>
    </row>
    <row r="973" spans="5:5" x14ac:dyDescent="0.25">
      <c r="E973" s="256"/>
    </row>
    <row r="974" spans="5:5" x14ac:dyDescent="0.25">
      <c r="E974" s="256"/>
    </row>
    <row r="975" spans="5:5" x14ac:dyDescent="0.25">
      <c r="E975" s="256"/>
    </row>
    <row r="976" spans="5:5" x14ac:dyDescent="0.25">
      <c r="E976" s="256"/>
    </row>
    <row r="977" spans="5:5" x14ac:dyDescent="0.25">
      <c r="E977" s="256"/>
    </row>
    <row r="978" spans="5:5" x14ac:dyDescent="0.25">
      <c r="E978" s="256"/>
    </row>
    <row r="979" spans="5:5" x14ac:dyDescent="0.25">
      <c r="E979" s="256"/>
    </row>
    <row r="980" spans="5:5" x14ac:dyDescent="0.25">
      <c r="E980" s="256"/>
    </row>
    <row r="981" spans="5:5" x14ac:dyDescent="0.25">
      <c r="E981" s="256"/>
    </row>
    <row r="982" spans="5:5" x14ac:dyDescent="0.25">
      <c r="E982" s="256"/>
    </row>
    <row r="983" spans="5:5" x14ac:dyDescent="0.25">
      <c r="E983" s="256"/>
    </row>
    <row r="984" spans="5:5" x14ac:dyDescent="0.25">
      <c r="E984" s="256"/>
    </row>
    <row r="985" spans="5:5" x14ac:dyDescent="0.25">
      <c r="E985" s="256"/>
    </row>
    <row r="986" spans="5:5" x14ac:dyDescent="0.25">
      <c r="E986" s="256"/>
    </row>
    <row r="987" spans="5:5" x14ac:dyDescent="0.25">
      <c r="E987" s="256"/>
    </row>
    <row r="988" spans="5:5" x14ac:dyDescent="0.25">
      <c r="E988" s="256"/>
    </row>
    <row r="989" spans="5:5" x14ac:dyDescent="0.25">
      <c r="E989" s="256"/>
    </row>
    <row r="990" spans="5:5" x14ac:dyDescent="0.25">
      <c r="E990" s="256"/>
    </row>
    <row r="991" spans="5:5" x14ac:dyDescent="0.25">
      <c r="E991" s="256"/>
    </row>
    <row r="992" spans="5:5" x14ac:dyDescent="0.25">
      <c r="E992" s="256"/>
    </row>
    <row r="993" spans="5:5" x14ac:dyDescent="0.25">
      <c r="E993" s="256"/>
    </row>
    <row r="994" spans="5:5" x14ac:dyDescent="0.25">
      <c r="E994" s="256"/>
    </row>
    <row r="995" spans="5:5" x14ac:dyDescent="0.25">
      <c r="E995" s="256"/>
    </row>
    <row r="996" spans="5:5" x14ac:dyDescent="0.25">
      <c r="E996" s="256"/>
    </row>
    <row r="997" spans="5:5" x14ac:dyDescent="0.25">
      <c r="E997" s="256"/>
    </row>
    <row r="998" spans="5:5" x14ac:dyDescent="0.25">
      <c r="E998" s="256"/>
    </row>
    <row r="999" spans="5:5" x14ac:dyDescent="0.25">
      <c r="E999" s="256"/>
    </row>
    <row r="1000" spans="5:5" x14ac:dyDescent="0.25">
      <c r="E1000" s="256"/>
    </row>
    <row r="1001" spans="5:5" x14ac:dyDescent="0.25">
      <c r="E1001" s="256"/>
    </row>
    <row r="1002" spans="5:5" x14ac:dyDescent="0.25">
      <c r="E1002" s="256"/>
    </row>
    <row r="1003" spans="5:5" x14ac:dyDescent="0.25">
      <c r="E1003" s="256"/>
    </row>
    <row r="1004" spans="5:5" x14ac:dyDescent="0.25">
      <c r="E1004" s="256"/>
    </row>
    <row r="1005" spans="5:5" x14ac:dyDescent="0.25">
      <c r="E1005" s="256"/>
    </row>
    <row r="1006" spans="5:5" x14ac:dyDescent="0.25">
      <c r="E1006" s="256"/>
    </row>
    <row r="1007" spans="5:5" x14ac:dyDescent="0.25">
      <c r="E1007" s="256"/>
    </row>
    <row r="1008" spans="5:5" x14ac:dyDescent="0.25">
      <c r="E1008" s="256"/>
    </row>
    <row r="1009" spans="5:5" x14ac:dyDescent="0.25">
      <c r="E1009" s="256"/>
    </row>
    <row r="1010" spans="5:5" x14ac:dyDescent="0.25">
      <c r="E1010" s="256"/>
    </row>
    <row r="1011" spans="5:5" x14ac:dyDescent="0.25">
      <c r="E1011" s="256"/>
    </row>
    <row r="1012" spans="5:5" x14ac:dyDescent="0.25">
      <c r="E1012" s="256"/>
    </row>
    <row r="1013" spans="5:5" x14ac:dyDescent="0.25">
      <c r="E1013" s="256"/>
    </row>
    <row r="1014" spans="5:5" x14ac:dyDescent="0.25">
      <c r="E1014" s="256"/>
    </row>
    <row r="1015" spans="5:5" x14ac:dyDescent="0.25">
      <c r="E1015" s="256"/>
    </row>
    <row r="1016" spans="5:5" x14ac:dyDescent="0.25">
      <c r="E1016" s="256"/>
    </row>
    <row r="1017" spans="5:5" x14ac:dyDescent="0.25">
      <c r="E1017" s="256"/>
    </row>
    <row r="1018" spans="5:5" x14ac:dyDescent="0.25">
      <c r="E1018" s="256"/>
    </row>
    <row r="1019" spans="5:5" x14ac:dyDescent="0.25">
      <c r="E1019" s="256"/>
    </row>
    <row r="1020" spans="5:5" x14ac:dyDescent="0.25">
      <c r="E1020" s="256"/>
    </row>
    <row r="1021" spans="5:5" x14ac:dyDescent="0.25">
      <c r="E1021" s="256"/>
    </row>
    <row r="1022" spans="5:5" x14ac:dyDescent="0.25">
      <c r="E1022" s="256"/>
    </row>
    <row r="1023" spans="5:5" x14ac:dyDescent="0.25">
      <c r="E1023" s="256"/>
    </row>
    <row r="1024" spans="5:5" x14ac:dyDescent="0.25">
      <c r="E1024" s="256"/>
    </row>
    <row r="1025" spans="5:5" x14ac:dyDescent="0.25">
      <c r="E1025" s="256"/>
    </row>
    <row r="1026" spans="5:5" x14ac:dyDescent="0.25">
      <c r="E1026" s="256"/>
    </row>
    <row r="1027" spans="5:5" x14ac:dyDescent="0.25">
      <c r="E1027" s="256"/>
    </row>
    <row r="1028" spans="5:5" x14ac:dyDescent="0.25">
      <c r="E1028" s="256"/>
    </row>
    <row r="1029" spans="5:5" x14ac:dyDescent="0.25">
      <c r="E1029" s="256"/>
    </row>
    <row r="1030" spans="5:5" x14ac:dyDescent="0.25">
      <c r="E1030" s="256"/>
    </row>
    <row r="1031" spans="5:5" x14ac:dyDescent="0.25">
      <c r="E1031" s="256"/>
    </row>
    <row r="1032" spans="5:5" x14ac:dyDescent="0.25">
      <c r="E1032" s="256"/>
    </row>
    <row r="1033" spans="5:5" x14ac:dyDescent="0.25">
      <c r="E1033" s="256"/>
    </row>
    <row r="1034" spans="5:5" x14ac:dyDescent="0.25">
      <c r="E1034" s="256"/>
    </row>
    <row r="1035" spans="5:5" x14ac:dyDescent="0.25">
      <c r="E1035" s="256"/>
    </row>
    <row r="1036" spans="5:5" x14ac:dyDescent="0.25">
      <c r="E1036" s="256"/>
    </row>
    <row r="1037" spans="5:5" x14ac:dyDescent="0.25">
      <c r="E1037" s="256"/>
    </row>
    <row r="1038" spans="5:5" x14ac:dyDescent="0.25">
      <c r="E1038" s="256"/>
    </row>
    <row r="1039" spans="5:5" x14ac:dyDescent="0.25">
      <c r="E1039" s="256"/>
    </row>
    <row r="1040" spans="5:5" x14ac:dyDescent="0.25">
      <c r="E1040" s="256"/>
    </row>
    <row r="1041" spans="5:5" x14ac:dyDescent="0.25">
      <c r="E1041" s="256"/>
    </row>
    <row r="1042" spans="5:5" x14ac:dyDescent="0.25">
      <c r="E1042" s="256"/>
    </row>
    <row r="1043" spans="5:5" x14ac:dyDescent="0.25">
      <c r="E1043" s="256"/>
    </row>
    <row r="1044" spans="5:5" x14ac:dyDescent="0.25">
      <c r="E1044" s="256"/>
    </row>
    <row r="1045" spans="5:5" x14ac:dyDescent="0.25">
      <c r="E1045" s="256"/>
    </row>
    <row r="1046" spans="5:5" x14ac:dyDescent="0.25">
      <c r="E1046" s="256"/>
    </row>
    <row r="1047" spans="5:5" x14ac:dyDescent="0.25">
      <c r="E1047" s="256"/>
    </row>
    <row r="1048" spans="5:5" x14ac:dyDescent="0.25">
      <c r="E1048" s="256"/>
    </row>
    <row r="1049" spans="5:5" x14ac:dyDescent="0.25">
      <c r="E1049" s="256"/>
    </row>
    <row r="1050" spans="5:5" x14ac:dyDescent="0.25">
      <c r="E1050" s="256"/>
    </row>
    <row r="1051" spans="5:5" x14ac:dyDescent="0.25">
      <c r="E1051" s="256"/>
    </row>
    <row r="1052" spans="5:5" x14ac:dyDescent="0.25">
      <c r="E1052" s="256"/>
    </row>
    <row r="1053" spans="5:5" x14ac:dyDescent="0.25">
      <c r="E1053" s="256"/>
    </row>
    <row r="1054" spans="5:5" x14ac:dyDescent="0.25">
      <c r="E1054" s="256"/>
    </row>
    <row r="1055" spans="5:5" x14ac:dyDescent="0.25">
      <c r="E1055" s="256"/>
    </row>
    <row r="1056" spans="5:5" x14ac:dyDescent="0.25">
      <c r="E1056" s="256"/>
    </row>
    <row r="1057" spans="5:5" x14ac:dyDescent="0.25">
      <c r="E1057" s="256"/>
    </row>
    <row r="1058" spans="5:5" x14ac:dyDescent="0.25">
      <c r="E1058" s="256"/>
    </row>
    <row r="1059" spans="5:5" x14ac:dyDescent="0.25">
      <c r="E1059" s="256"/>
    </row>
    <row r="1060" spans="5:5" x14ac:dyDescent="0.25">
      <c r="E1060" s="256"/>
    </row>
    <row r="1061" spans="5:5" x14ac:dyDescent="0.25">
      <c r="E1061" s="256"/>
    </row>
    <row r="1062" spans="5:5" x14ac:dyDescent="0.25">
      <c r="E1062" s="256"/>
    </row>
    <row r="1063" spans="5:5" x14ac:dyDescent="0.25">
      <c r="E1063" s="256"/>
    </row>
    <row r="1064" spans="5:5" x14ac:dyDescent="0.25">
      <c r="E1064" s="256"/>
    </row>
    <row r="1065" spans="5:5" x14ac:dyDescent="0.25">
      <c r="E1065" s="256"/>
    </row>
    <row r="1066" spans="5:5" x14ac:dyDescent="0.25">
      <c r="E1066" s="256"/>
    </row>
    <row r="1067" spans="5:5" x14ac:dyDescent="0.25">
      <c r="E1067" s="256"/>
    </row>
    <row r="1068" spans="5:5" x14ac:dyDescent="0.25">
      <c r="E1068" s="256"/>
    </row>
    <row r="1069" spans="5:5" x14ac:dyDescent="0.25">
      <c r="E1069" s="256"/>
    </row>
    <row r="1070" spans="5:5" x14ac:dyDescent="0.25">
      <c r="E1070" s="256"/>
    </row>
    <row r="1071" spans="5:5" x14ac:dyDescent="0.25">
      <c r="E1071" s="256"/>
    </row>
    <row r="1072" spans="5:5" x14ac:dyDescent="0.25">
      <c r="E1072" s="256"/>
    </row>
    <row r="1073" spans="5:5" x14ac:dyDescent="0.25">
      <c r="E1073" s="256"/>
    </row>
    <row r="1074" spans="5:5" x14ac:dyDescent="0.25">
      <c r="E1074" s="256"/>
    </row>
    <row r="1075" spans="5:5" x14ac:dyDescent="0.25">
      <c r="E1075" s="256"/>
    </row>
    <row r="1076" spans="5:5" x14ac:dyDescent="0.25">
      <c r="E1076" s="256"/>
    </row>
    <row r="1077" spans="5:5" x14ac:dyDescent="0.25">
      <c r="E1077" s="256"/>
    </row>
    <row r="1078" spans="5:5" x14ac:dyDescent="0.25">
      <c r="E1078" s="256"/>
    </row>
    <row r="1079" spans="5:5" x14ac:dyDescent="0.25">
      <c r="E1079" s="256"/>
    </row>
    <row r="1080" spans="5:5" x14ac:dyDescent="0.25">
      <c r="E1080" s="256"/>
    </row>
    <row r="1081" spans="5:5" x14ac:dyDescent="0.25">
      <c r="E1081" s="256"/>
    </row>
    <row r="1082" spans="5:5" x14ac:dyDescent="0.25">
      <c r="E1082" s="256"/>
    </row>
    <row r="1083" spans="5:5" x14ac:dyDescent="0.25">
      <c r="E1083" s="256"/>
    </row>
    <row r="1084" spans="5:5" x14ac:dyDescent="0.25">
      <c r="E1084" s="256"/>
    </row>
    <row r="1085" spans="5:5" x14ac:dyDescent="0.25">
      <c r="E1085" s="256"/>
    </row>
    <row r="1086" spans="5:5" x14ac:dyDescent="0.25">
      <c r="E1086" s="256"/>
    </row>
    <row r="1087" spans="5:5" x14ac:dyDescent="0.25">
      <c r="E1087" s="256"/>
    </row>
    <row r="1088" spans="5:5" x14ac:dyDescent="0.25">
      <c r="E1088" s="256"/>
    </row>
    <row r="1089" spans="5:5" x14ac:dyDescent="0.25">
      <c r="E1089" s="256"/>
    </row>
    <row r="1090" spans="5:5" x14ac:dyDescent="0.25">
      <c r="E1090" s="256"/>
    </row>
    <row r="1091" spans="5:5" x14ac:dyDescent="0.25">
      <c r="E1091" s="256"/>
    </row>
    <row r="1092" spans="5:5" x14ac:dyDescent="0.25">
      <c r="E1092" s="256"/>
    </row>
    <row r="1093" spans="5:5" x14ac:dyDescent="0.25">
      <c r="E1093" s="256"/>
    </row>
    <row r="1094" spans="5:5" x14ac:dyDescent="0.25">
      <c r="E1094" s="256"/>
    </row>
    <row r="1095" spans="5:5" x14ac:dyDescent="0.25">
      <c r="E1095" s="256"/>
    </row>
    <row r="1096" spans="5:5" x14ac:dyDescent="0.25">
      <c r="E1096" s="256"/>
    </row>
    <row r="1097" spans="5:5" x14ac:dyDescent="0.25">
      <c r="E1097" s="256"/>
    </row>
    <row r="1098" spans="5:5" x14ac:dyDescent="0.25">
      <c r="E1098" s="256"/>
    </row>
    <row r="1099" spans="5:5" x14ac:dyDescent="0.25">
      <c r="E1099" s="256"/>
    </row>
    <row r="1100" spans="5:5" x14ac:dyDescent="0.25">
      <c r="E1100" s="256"/>
    </row>
    <row r="1101" spans="5:5" x14ac:dyDescent="0.25">
      <c r="E1101" s="256"/>
    </row>
    <row r="1102" spans="5:5" x14ac:dyDescent="0.25">
      <c r="E1102" s="256"/>
    </row>
    <row r="1103" spans="5:5" x14ac:dyDescent="0.25">
      <c r="E1103" s="256"/>
    </row>
    <row r="1104" spans="5:5" x14ac:dyDescent="0.25">
      <c r="E1104" s="256"/>
    </row>
    <row r="1105" spans="5:5" x14ac:dyDescent="0.25">
      <c r="E1105" s="256"/>
    </row>
    <row r="1106" spans="5:5" x14ac:dyDescent="0.25">
      <c r="E1106" s="256"/>
    </row>
    <row r="1107" spans="5:5" x14ac:dyDescent="0.25">
      <c r="E1107" s="256"/>
    </row>
    <row r="1108" spans="5:5" x14ac:dyDescent="0.25">
      <c r="E1108" s="256"/>
    </row>
    <row r="1109" spans="5:5" x14ac:dyDescent="0.25">
      <c r="E1109" s="256"/>
    </row>
    <row r="1110" spans="5:5" x14ac:dyDescent="0.25">
      <c r="E1110" s="256"/>
    </row>
    <row r="1111" spans="5:5" x14ac:dyDescent="0.25">
      <c r="E1111" s="256"/>
    </row>
    <row r="1112" spans="5:5" x14ac:dyDescent="0.25">
      <c r="E1112" s="256"/>
    </row>
    <row r="1113" spans="5:5" x14ac:dyDescent="0.25">
      <c r="E1113" s="256"/>
    </row>
    <row r="1114" spans="5:5" x14ac:dyDescent="0.25">
      <c r="E1114" s="256"/>
    </row>
    <row r="1115" spans="5:5" x14ac:dyDescent="0.25">
      <c r="E1115" s="256"/>
    </row>
    <row r="1116" spans="5:5" x14ac:dyDescent="0.25">
      <c r="E1116" s="256"/>
    </row>
    <row r="1117" spans="5:5" x14ac:dyDescent="0.25">
      <c r="E1117" s="256"/>
    </row>
    <row r="1118" spans="5:5" x14ac:dyDescent="0.25">
      <c r="E1118" s="256"/>
    </row>
    <row r="1119" spans="5:5" x14ac:dyDescent="0.25">
      <c r="E1119" s="256"/>
    </row>
    <row r="1120" spans="5:5" x14ac:dyDescent="0.25">
      <c r="E1120" s="256"/>
    </row>
    <row r="1121" spans="5:5" x14ac:dyDescent="0.25">
      <c r="E1121" s="256"/>
    </row>
    <row r="1122" spans="5:5" x14ac:dyDescent="0.25">
      <c r="E1122" s="256"/>
    </row>
    <row r="1123" spans="5:5" x14ac:dyDescent="0.25">
      <c r="E1123" s="256"/>
    </row>
    <row r="1124" spans="5:5" x14ac:dyDescent="0.25">
      <c r="E1124" s="256"/>
    </row>
    <row r="1125" spans="5:5" x14ac:dyDescent="0.25">
      <c r="E1125" s="256"/>
    </row>
    <row r="1126" spans="5:5" x14ac:dyDescent="0.25">
      <c r="E1126" s="256"/>
    </row>
    <row r="1127" spans="5:5" x14ac:dyDescent="0.25">
      <c r="E1127" s="256"/>
    </row>
    <row r="1128" spans="5:5" x14ac:dyDescent="0.25">
      <c r="E1128" s="256"/>
    </row>
    <row r="1129" spans="5:5" x14ac:dyDescent="0.25">
      <c r="E1129" s="256"/>
    </row>
    <row r="1130" spans="5:5" x14ac:dyDescent="0.25">
      <c r="E1130" s="256"/>
    </row>
    <row r="1131" spans="5:5" x14ac:dyDescent="0.25">
      <c r="E1131" s="256"/>
    </row>
    <row r="1132" spans="5:5" x14ac:dyDescent="0.25">
      <c r="E1132" s="256"/>
    </row>
    <row r="1133" spans="5:5" x14ac:dyDescent="0.25">
      <c r="E1133" s="256"/>
    </row>
    <row r="1134" spans="5:5" x14ac:dyDescent="0.25">
      <c r="E1134" s="256"/>
    </row>
    <row r="1135" spans="5:5" x14ac:dyDescent="0.25">
      <c r="E1135" s="256"/>
    </row>
    <row r="1136" spans="5:5" x14ac:dyDescent="0.25">
      <c r="E1136" s="256"/>
    </row>
    <row r="1137" spans="5:5" x14ac:dyDescent="0.25">
      <c r="E1137" s="256"/>
    </row>
    <row r="1138" spans="5:5" x14ac:dyDescent="0.25">
      <c r="E1138" s="256"/>
    </row>
    <row r="1139" spans="5:5" x14ac:dyDescent="0.25">
      <c r="E1139" s="256"/>
    </row>
    <row r="1140" spans="5:5" x14ac:dyDescent="0.25">
      <c r="E1140" s="256"/>
    </row>
    <row r="1141" spans="5:5" x14ac:dyDescent="0.25">
      <c r="E1141" s="256"/>
    </row>
    <row r="1142" spans="5:5" x14ac:dyDescent="0.25">
      <c r="E1142" s="256"/>
    </row>
    <row r="1143" spans="5:5" x14ac:dyDescent="0.25">
      <c r="E1143" s="256"/>
    </row>
    <row r="1144" spans="5:5" x14ac:dyDescent="0.25">
      <c r="E1144" s="256"/>
    </row>
    <row r="1145" spans="5:5" x14ac:dyDescent="0.25">
      <c r="E1145" s="256"/>
    </row>
    <row r="1146" spans="5:5" x14ac:dyDescent="0.25">
      <c r="E1146" s="256"/>
    </row>
    <row r="1147" spans="5:5" x14ac:dyDescent="0.25">
      <c r="E1147" s="256"/>
    </row>
    <row r="1148" spans="5:5" x14ac:dyDescent="0.25">
      <c r="E1148" s="256"/>
    </row>
    <row r="1149" spans="5:5" x14ac:dyDescent="0.25">
      <c r="E1149" s="256"/>
    </row>
    <row r="1150" spans="5:5" x14ac:dyDescent="0.25">
      <c r="E1150" s="256"/>
    </row>
    <row r="1151" spans="5:5" x14ac:dyDescent="0.25">
      <c r="E1151" s="256"/>
    </row>
    <row r="1152" spans="5:5" x14ac:dyDescent="0.25">
      <c r="E1152" s="256"/>
    </row>
    <row r="1153" spans="5:5" x14ac:dyDescent="0.25">
      <c r="E1153" s="256"/>
    </row>
    <row r="1154" spans="5:5" x14ac:dyDescent="0.25">
      <c r="E1154" s="256"/>
    </row>
    <row r="1155" spans="5:5" x14ac:dyDescent="0.25">
      <c r="E1155" s="256"/>
    </row>
    <row r="1156" spans="5:5" x14ac:dyDescent="0.25">
      <c r="E1156" s="256"/>
    </row>
    <row r="1157" spans="5:5" x14ac:dyDescent="0.25">
      <c r="E1157" s="256"/>
    </row>
    <row r="1158" spans="5:5" x14ac:dyDescent="0.25">
      <c r="E1158" s="256"/>
    </row>
    <row r="1159" spans="5:5" x14ac:dyDescent="0.25">
      <c r="E1159" s="256"/>
    </row>
    <row r="1160" spans="5:5" x14ac:dyDescent="0.25">
      <c r="E1160" s="256"/>
    </row>
    <row r="1161" spans="5:5" x14ac:dyDescent="0.25">
      <c r="E1161" s="256"/>
    </row>
    <row r="1162" spans="5:5" x14ac:dyDescent="0.25">
      <c r="E1162" s="256"/>
    </row>
    <row r="1163" spans="5:5" x14ac:dyDescent="0.25">
      <c r="E1163" s="256"/>
    </row>
    <row r="1164" spans="5:5" x14ac:dyDescent="0.25">
      <c r="E1164" s="256"/>
    </row>
    <row r="1165" spans="5:5" x14ac:dyDescent="0.25">
      <c r="E1165" s="256"/>
    </row>
    <row r="1166" spans="5:5" x14ac:dyDescent="0.25">
      <c r="E1166" s="256"/>
    </row>
    <row r="1167" spans="5:5" x14ac:dyDescent="0.25">
      <c r="E1167" s="256"/>
    </row>
    <row r="1168" spans="5:5" x14ac:dyDescent="0.25">
      <c r="E1168" s="256"/>
    </row>
    <row r="1169" spans="5:5" x14ac:dyDescent="0.25">
      <c r="E1169" s="256"/>
    </row>
    <row r="1170" spans="5:5" x14ac:dyDescent="0.25">
      <c r="E1170" s="256"/>
    </row>
    <row r="1171" spans="5:5" x14ac:dyDescent="0.25">
      <c r="E1171" s="256"/>
    </row>
    <row r="1172" spans="5:5" x14ac:dyDescent="0.25">
      <c r="E1172" s="256"/>
    </row>
    <row r="1173" spans="5:5" x14ac:dyDescent="0.25">
      <c r="E1173" s="256"/>
    </row>
    <row r="1174" spans="5:5" x14ac:dyDescent="0.25">
      <c r="E1174" s="256"/>
    </row>
    <row r="1175" spans="5:5" x14ac:dyDescent="0.25">
      <c r="E1175" s="256"/>
    </row>
    <row r="1176" spans="5:5" x14ac:dyDescent="0.25">
      <c r="E1176" s="256"/>
    </row>
    <row r="1177" spans="5:5" x14ac:dyDescent="0.25">
      <c r="E1177" s="256"/>
    </row>
    <row r="1178" spans="5:5" x14ac:dyDescent="0.25">
      <c r="E1178" s="256"/>
    </row>
    <row r="1179" spans="5:5" x14ac:dyDescent="0.25">
      <c r="E1179" s="256"/>
    </row>
    <row r="1180" spans="5:5" x14ac:dyDescent="0.25">
      <c r="E1180" s="256"/>
    </row>
    <row r="1181" spans="5:5" x14ac:dyDescent="0.25">
      <c r="E1181" s="256"/>
    </row>
    <row r="1182" spans="5:5" x14ac:dyDescent="0.25">
      <c r="E1182" s="256"/>
    </row>
    <row r="1183" spans="5:5" x14ac:dyDescent="0.25">
      <c r="E1183" s="256"/>
    </row>
    <row r="1184" spans="5:5" x14ac:dyDescent="0.25">
      <c r="E1184" s="256"/>
    </row>
    <row r="1185" spans="5:5" x14ac:dyDescent="0.25">
      <c r="E1185" s="256"/>
    </row>
    <row r="1186" spans="5:5" x14ac:dyDescent="0.25">
      <c r="E1186" s="256"/>
    </row>
    <row r="1187" spans="5:5" x14ac:dyDescent="0.25">
      <c r="E1187" s="256"/>
    </row>
    <row r="1188" spans="5:5" x14ac:dyDescent="0.25">
      <c r="E1188" s="256"/>
    </row>
    <row r="1189" spans="5:5" x14ac:dyDescent="0.25">
      <c r="E1189" s="256"/>
    </row>
    <row r="1190" spans="5:5" x14ac:dyDescent="0.25">
      <c r="E1190" s="256"/>
    </row>
    <row r="1191" spans="5:5" x14ac:dyDescent="0.25">
      <c r="E1191" s="256"/>
    </row>
    <row r="1192" spans="5:5" x14ac:dyDescent="0.25">
      <c r="E1192" s="256"/>
    </row>
    <row r="1193" spans="5:5" x14ac:dyDescent="0.25">
      <c r="E1193" s="256"/>
    </row>
    <row r="1194" spans="5:5" x14ac:dyDescent="0.25">
      <c r="E1194" s="256"/>
    </row>
    <row r="1195" spans="5:5" x14ac:dyDescent="0.25">
      <c r="E1195" s="256"/>
    </row>
    <row r="1196" spans="5:5" x14ac:dyDescent="0.25">
      <c r="E1196" s="256"/>
    </row>
    <row r="1197" spans="5:5" x14ac:dyDescent="0.25">
      <c r="E1197" s="256"/>
    </row>
    <row r="1198" spans="5:5" x14ac:dyDescent="0.25">
      <c r="E1198" s="256"/>
    </row>
    <row r="1199" spans="5:5" x14ac:dyDescent="0.25">
      <c r="E1199" s="256"/>
    </row>
    <row r="1200" spans="5:5" x14ac:dyDescent="0.25">
      <c r="E1200" s="256"/>
    </row>
    <row r="1201" spans="5:5" x14ac:dyDescent="0.25">
      <c r="E1201" s="256"/>
    </row>
    <row r="1202" spans="5:5" x14ac:dyDescent="0.25">
      <c r="E1202" s="256"/>
    </row>
    <row r="1203" spans="5:5" x14ac:dyDescent="0.25">
      <c r="E1203" s="256"/>
    </row>
    <row r="1204" spans="5:5" x14ac:dyDescent="0.25">
      <c r="E1204" s="256"/>
    </row>
    <row r="1205" spans="5:5" x14ac:dyDescent="0.25">
      <c r="E1205" s="256"/>
    </row>
    <row r="1206" spans="5:5" x14ac:dyDescent="0.25">
      <c r="E1206" s="256"/>
    </row>
    <row r="1207" spans="5:5" x14ac:dyDescent="0.25">
      <c r="E1207" s="256"/>
    </row>
    <row r="1208" spans="5:5" x14ac:dyDescent="0.25">
      <c r="E1208" s="256"/>
    </row>
    <row r="1209" spans="5:5" x14ac:dyDescent="0.25">
      <c r="E1209" s="256"/>
    </row>
    <row r="1210" spans="5:5" x14ac:dyDescent="0.25">
      <c r="E1210" s="256"/>
    </row>
    <row r="1211" spans="5:5" x14ac:dyDescent="0.25">
      <c r="E1211" s="256"/>
    </row>
    <row r="1212" spans="5:5" x14ac:dyDescent="0.25">
      <c r="E1212" s="256"/>
    </row>
    <row r="1213" spans="5:5" x14ac:dyDescent="0.25">
      <c r="E1213" s="256"/>
    </row>
    <row r="1214" spans="5:5" x14ac:dyDescent="0.25">
      <c r="E1214" s="256"/>
    </row>
    <row r="1215" spans="5:5" x14ac:dyDescent="0.25">
      <c r="E1215" s="256"/>
    </row>
    <row r="1216" spans="5:5" x14ac:dyDescent="0.25">
      <c r="E1216" s="256"/>
    </row>
    <row r="1217" spans="5:5" x14ac:dyDescent="0.25">
      <c r="E1217" s="256"/>
    </row>
    <row r="1218" spans="5:5" x14ac:dyDescent="0.25">
      <c r="E1218" s="256"/>
    </row>
    <row r="1219" spans="5:5" x14ac:dyDescent="0.25">
      <c r="E1219" s="256"/>
    </row>
    <row r="1220" spans="5:5" x14ac:dyDescent="0.25">
      <c r="E1220" s="256"/>
    </row>
    <row r="1221" spans="5:5" x14ac:dyDescent="0.25">
      <c r="E1221" s="256"/>
    </row>
    <row r="1222" spans="5:5" x14ac:dyDescent="0.25">
      <c r="E1222" s="256"/>
    </row>
    <row r="1223" spans="5:5" x14ac:dyDescent="0.25">
      <c r="E1223" s="256"/>
    </row>
    <row r="1224" spans="5:5" x14ac:dyDescent="0.25">
      <c r="E1224" s="256"/>
    </row>
    <row r="1225" spans="5:5" x14ac:dyDescent="0.25">
      <c r="E1225" s="256"/>
    </row>
    <row r="1226" spans="5:5" x14ac:dyDescent="0.25">
      <c r="E1226" s="256"/>
    </row>
    <row r="1227" spans="5:5" x14ac:dyDescent="0.25">
      <c r="E1227" s="256"/>
    </row>
    <row r="1228" spans="5:5" x14ac:dyDescent="0.25">
      <c r="E1228" s="256"/>
    </row>
    <row r="1229" spans="5:5" x14ac:dyDescent="0.25">
      <c r="E1229" s="256"/>
    </row>
    <row r="1230" spans="5:5" x14ac:dyDescent="0.25">
      <c r="E1230" s="256"/>
    </row>
    <row r="1231" spans="5:5" x14ac:dyDescent="0.25">
      <c r="E1231" s="256"/>
    </row>
    <row r="1232" spans="5:5" x14ac:dyDescent="0.25">
      <c r="E1232" s="256"/>
    </row>
    <row r="1233" spans="5:5" x14ac:dyDescent="0.25">
      <c r="E1233" s="256"/>
    </row>
    <row r="1234" spans="5:5" x14ac:dyDescent="0.25">
      <c r="E1234" s="256"/>
    </row>
    <row r="1235" spans="5:5" x14ac:dyDescent="0.25">
      <c r="E1235" s="256"/>
    </row>
    <row r="1236" spans="5:5" x14ac:dyDescent="0.25">
      <c r="E1236" s="256"/>
    </row>
    <row r="1237" spans="5:5" x14ac:dyDescent="0.25">
      <c r="E1237" s="256"/>
    </row>
    <row r="1238" spans="5:5" x14ac:dyDescent="0.25">
      <c r="E1238" s="256"/>
    </row>
    <row r="1239" spans="5:5" x14ac:dyDescent="0.25">
      <c r="E1239" s="256"/>
    </row>
    <row r="1240" spans="5:5" x14ac:dyDescent="0.25">
      <c r="E1240" s="256"/>
    </row>
    <row r="1241" spans="5:5" x14ac:dyDescent="0.25">
      <c r="E1241" s="256"/>
    </row>
    <row r="1242" spans="5:5" x14ac:dyDescent="0.25">
      <c r="E1242" s="256"/>
    </row>
    <row r="1243" spans="5:5" x14ac:dyDescent="0.25">
      <c r="E1243" s="256"/>
    </row>
    <row r="1244" spans="5:5" x14ac:dyDescent="0.25">
      <c r="E1244" s="256"/>
    </row>
    <row r="1245" spans="5:5" x14ac:dyDescent="0.25">
      <c r="E1245" s="256"/>
    </row>
    <row r="1246" spans="5:5" x14ac:dyDescent="0.25">
      <c r="E1246" s="256"/>
    </row>
    <row r="1247" spans="5:5" x14ac:dyDescent="0.25">
      <c r="E1247" s="256"/>
    </row>
    <row r="1248" spans="5:5" x14ac:dyDescent="0.25">
      <c r="E1248" s="256"/>
    </row>
    <row r="1249" spans="5:5" x14ac:dyDescent="0.25">
      <c r="E1249" s="256"/>
    </row>
    <row r="1250" spans="5:5" x14ac:dyDescent="0.25">
      <c r="E1250" s="256"/>
    </row>
    <row r="1251" spans="5:5" x14ac:dyDescent="0.25">
      <c r="E1251" s="256"/>
    </row>
    <row r="1252" spans="5:5" x14ac:dyDescent="0.25">
      <c r="E1252" s="256"/>
    </row>
    <row r="1253" spans="5:5" x14ac:dyDescent="0.25">
      <c r="E1253" s="256"/>
    </row>
    <row r="1254" spans="5:5" x14ac:dyDescent="0.25">
      <c r="E1254" s="256"/>
    </row>
    <row r="1255" spans="5:5" x14ac:dyDescent="0.25">
      <c r="E1255" s="256"/>
    </row>
    <row r="1256" spans="5:5" x14ac:dyDescent="0.25">
      <c r="E1256" s="256"/>
    </row>
    <row r="1257" spans="5:5" x14ac:dyDescent="0.25">
      <c r="E1257" s="256"/>
    </row>
    <row r="1258" spans="5:5" x14ac:dyDescent="0.25">
      <c r="E1258" s="256"/>
    </row>
    <row r="1259" spans="5:5" x14ac:dyDescent="0.25">
      <c r="E1259" s="256"/>
    </row>
    <row r="1260" spans="5:5" x14ac:dyDescent="0.25">
      <c r="E1260" s="256"/>
    </row>
    <row r="1261" spans="5:5" x14ac:dyDescent="0.25">
      <c r="E1261" s="256"/>
    </row>
    <row r="1262" spans="5:5" x14ac:dyDescent="0.25">
      <c r="E1262" s="256"/>
    </row>
    <row r="1263" spans="5:5" x14ac:dyDescent="0.25">
      <c r="E1263" s="256"/>
    </row>
    <row r="1264" spans="5:5" x14ac:dyDescent="0.25">
      <c r="E1264" s="256"/>
    </row>
    <row r="1265" spans="5:5" x14ac:dyDescent="0.25">
      <c r="E1265" s="256"/>
    </row>
    <row r="1266" spans="5:5" x14ac:dyDescent="0.25">
      <c r="E1266" s="256"/>
    </row>
    <row r="1267" spans="5:5" x14ac:dyDescent="0.25">
      <c r="E1267" s="256"/>
    </row>
    <row r="1268" spans="5:5" x14ac:dyDescent="0.25">
      <c r="E1268" s="256"/>
    </row>
    <row r="1269" spans="5:5" x14ac:dyDescent="0.25">
      <c r="E1269" s="256"/>
    </row>
    <row r="1270" spans="5:5" x14ac:dyDescent="0.25">
      <c r="E1270" s="256"/>
    </row>
    <row r="1271" spans="5:5" x14ac:dyDescent="0.25">
      <c r="E1271" s="256"/>
    </row>
    <row r="1272" spans="5:5" x14ac:dyDescent="0.25">
      <c r="E1272" s="256"/>
    </row>
    <row r="1273" spans="5:5" x14ac:dyDescent="0.25">
      <c r="E1273" s="256"/>
    </row>
    <row r="1274" spans="5:5" x14ac:dyDescent="0.25">
      <c r="E1274" s="256"/>
    </row>
    <row r="1275" spans="5:5" x14ac:dyDescent="0.25">
      <c r="E1275" s="256"/>
    </row>
    <row r="1276" spans="5:5" x14ac:dyDescent="0.25">
      <c r="E1276" s="256"/>
    </row>
    <row r="1277" spans="5:5" x14ac:dyDescent="0.25">
      <c r="E1277" s="256"/>
    </row>
    <row r="1278" spans="5:5" x14ac:dyDescent="0.25">
      <c r="E1278" s="256"/>
    </row>
    <row r="1279" spans="5:5" x14ac:dyDescent="0.25">
      <c r="E1279" s="256"/>
    </row>
    <row r="1280" spans="5:5" x14ac:dyDescent="0.25">
      <c r="E1280" s="256"/>
    </row>
    <row r="1281" spans="5:5" x14ac:dyDescent="0.25">
      <c r="E1281" s="256"/>
    </row>
    <row r="1282" spans="5:5" x14ac:dyDescent="0.25">
      <c r="E1282" s="256"/>
    </row>
    <row r="1283" spans="5:5" x14ac:dyDescent="0.25">
      <c r="E1283" s="256"/>
    </row>
    <row r="1284" spans="5:5" x14ac:dyDescent="0.25">
      <c r="E1284" s="256"/>
    </row>
    <row r="1285" spans="5:5" x14ac:dyDescent="0.25">
      <c r="E1285" s="256"/>
    </row>
    <row r="1286" spans="5:5" x14ac:dyDescent="0.25">
      <c r="E1286" s="256"/>
    </row>
    <row r="1287" spans="5:5" x14ac:dyDescent="0.25">
      <c r="E1287" s="256"/>
    </row>
    <row r="1288" spans="5:5" x14ac:dyDescent="0.25">
      <c r="E1288" s="256"/>
    </row>
    <row r="1289" spans="5:5" x14ac:dyDescent="0.25">
      <c r="E1289" s="256"/>
    </row>
    <row r="1290" spans="5:5" x14ac:dyDescent="0.25">
      <c r="E1290" s="256"/>
    </row>
    <row r="1291" spans="5:5" x14ac:dyDescent="0.25">
      <c r="E1291" s="256"/>
    </row>
    <row r="1292" spans="5:5" x14ac:dyDescent="0.25">
      <c r="E1292" s="256"/>
    </row>
    <row r="1293" spans="5:5" x14ac:dyDescent="0.25">
      <c r="E1293" s="256"/>
    </row>
    <row r="1294" spans="5:5" x14ac:dyDescent="0.25">
      <c r="E1294" s="256"/>
    </row>
    <row r="1295" spans="5:5" x14ac:dyDescent="0.25">
      <c r="E1295" s="256"/>
    </row>
    <row r="1296" spans="5:5" x14ac:dyDescent="0.25">
      <c r="E1296" s="256"/>
    </row>
    <row r="1297" spans="5:5" x14ac:dyDescent="0.25">
      <c r="E1297" s="256"/>
    </row>
    <row r="1298" spans="5:5" x14ac:dyDescent="0.25">
      <c r="E1298" s="256"/>
    </row>
    <row r="1299" spans="5:5" x14ac:dyDescent="0.25">
      <c r="E1299" s="256"/>
    </row>
    <row r="1300" spans="5:5" x14ac:dyDescent="0.25">
      <c r="E1300" s="256"/>
    </row>
    <row r="1301" spans="5:5" x14ac:dyDescent="0.25">
      <c r="E1301" s="256"/>
    </row>
    <row r="1302" spans="5:5" x14ac:dyDescent="0.25">
      <c r="E1302" s="256"/>
    </row>
    <row r="1303" spans="5:5" x14ac:dyDescent="0.25">
      <c r="E1303" s="256"/>
    </row>
    <row r="1304" spans="5:5" x14ac:dyDescent="0.25">
      <c r="E1304" s="256"/>
    </row>
    <row r="1305" spans="5:5" x14ac:dyDescent="0.25">
      <c r="E1305" s="256"/>
    </row>
    <row r="1306" spans="5:5" x14ac:dyDescent="0.25">
      <c r="E1306" s="256"/>
    </row>
    <row r="1307" spans="5:5" x14ac:dyDescent="0.25">
      <c r="E1307" s="256"/>
    </row>
    <row r="1308" spans="5:5" x14ac:dyDescent="0.25">
      <c r="E1308" s="256"/>
    </row>
    <row r="1309" spans="5:5" x14ac:dyDescent="0.25">
      <c r="E1309" s="256"/>
    </row>
    <row r="1310" spans="5:5" x14ac:dyDescent="0.25">
      <c r="E1310" s="256"/>
    </row>
    <row r="1311" spans="5:5" x14ac:dyDescent="0.25">
      <c r="E1311" s="256"/>
    </row>
    <row r="1312" spans="5:5" x14ac:dyDescent="0.25">
      <c r="E1312" s="256"/>
    </row>
    <row r="1313" spans="5:5" x14ac:dyDescent="0.25">
      <c r="E1313" s="256"/>
    </row>
    <row r="1314" spans="5:5" x14ac:dyDescent="0.25">
      <c r="E1314" s="256"/>
    </row>
    <row r="1315" spans="5:5" x14ac:dyDescent="0.25">
      <c r="E1315" s="256"/>
    </row>
    <row r="1316" spans="5:5" x14ac:dyDescent="0.25">
      <c r="E1316" s="256"/>
    </row>
    <row r="1317" spans="5:5" x14ac:dyDescent="0.25">
      <c r="E1317" s="256"/>
    </row>
    <row r="1318" spans="5:5" x14ac:dyDescent="0.25">
      <c r="E1318" s="256"/>
    </row>
    <row r="1319" spans="5:5" x14ac:dyDescent="0.25">
      <c r="E1319" s="256"/>
    </row>
    <row r="1320" spans="5:5" x14ac:dyDescent="0.25">
      <c r="E1320" s="256"/>
    </row>
    <row r="1321" spans="5:5" x14ac:dyDescent="0.25">
      <c r="E1321" s="256"/>
    </row>
    <row r="1322" spans="5:5" x14ac:dyDescent="0.25">
      <c r="E1322" s="256"/>
    </row>
    <row r="1323" spans="5:5" x14ac:dyDescent="0.25">
      <c r="E1323" s="256"/>
    </row>
    <row r="1324" spans="5:5" x14ac:dyDescent="0.25">
      <c r="E1324" s="256"/>
    </row>
    <row r="1325" spans="5:5" x14ac:dyDescent="0.25">
      <c r="E1325" s="256"/>
    </row>
    <row r="1326" spans="5:5" x14ac:dyDescent="0.25">
      <c r="E1326" s="256"/>
    </row>
    <row r="1327" spans="5:5" x14ac:dyDescent="0.25">
      <c r="E1327" s="256"/>
    </row>
    <row r="1328" spans="5:5" x14ac:dyDescent="0.25">
      <c r="E1328" s="256"/>
    </row>
    <row r="1329" spans="5:5" x14ac:dyDescent="0.25">
      <c r="E1329" s="256"/>
    </row>
    <row r="1330" spans="5:5" x14ac:dyDescent="0.25">
      <c r="E1330" s="256"/>
    </row>
    <row r="1331" spans="5:5" x14ac:dyDescent="0.25">
      <c r="E1331" s="256"/>
    </row>
    <row r="1332" spans="5:5" x14ac:dyDescent="0.25">
      <c r="E1332" s="256"/>
    </row>
    <row r="1333" spans="5:5" x14ac:dyDescent="0.25">
      <c r="E1333" s="256"/>
    </row>
    <row r="1334" spans="5:5" x14ac:dyDescent="0.25">
      <c r="E1334" s="256"/>
    </row>
    <row r="1335" spans="5:5" x14ac:dyDescent="0.25">
      <c r="E1335" s="256"/>
    </row>
    <row r="1336" spans="5:5" x14ac:dyDescent="0.25">
      <c r="E1336" s="256"/>
    </row>
    <row r="1337" spans="5:5" x14ac:dyDescent="0.25">
      <c r="E1337" s="256"/>
    </row>
    <row r="1338" spans="5:5" x14ac:dyDescent="0.25">
      <c r="E1338" s="256"/>
    </row>
    <row r="1339" spans="5:5" x14ac:dyDescent="0.25">
      <c r="E1339" s="256"/>
    </row>
    <row r="1340" spans="5:5" x14ac:dyDescent="0.25">
      <c r="E1340" s="256"/>
    </row>
    <row r="1341" spans="5:5" x14ac:dyDescent="0.25">
      <c r="E1341" s="256"/>
    </row>
    <row r="1342" spans="5:5" x14ac:dyDescent="0.25">
      <c r="E1342" s="256"/>
    </row>
    <row r="1343" spans="5:5" x14ac:dyDescent="0.25">
      <c r="E1343" s="256"/>
    </row>
    <row r="1344" spans="5:5" x14ac:dyDescent="0.25">
      <c r="E1344" s="256"/>
    </row>
    <row r="1345" spans="5:5" x14ac:dyDescent="0.25">
      <c r="E1345" s="256"/>
    </row>
    <row r="1346" spans="5:5" x14ac:dyDescent="0.25">
      <c r="E1346" s="256"/>
    </row>
    <row r="1347" spans="5:5" x14ac:dyDescent="0.25">
      <c r="E1347" s="256"/>
    </row>
    <row r="1348" spans="5:5" x14ac:dyDescent="0.25">
      <c r="E1348" s="256"/>
    </row>
    <row r="1349" spans="5:5" x14ac:dyDescent="0.25">
      <c r="E1349" s="256"/>
    </row>
    <row r="1350" spans="5:5" x14ac:dyDescent="0.25">
      <c r="E1350" s="256"/>
    </row>
    <row r="1351" spans="5:5" x14ac:dyDescent="0.25">
      <c r="E1351" s="256"/>
    </row>
    <row r="1352" spans="5:5" x14ac:dyDescent="0.25">
      <c r="E1352" s="256"/>
    </row>
    <row r="1353" spans="5:5" x14ac:dyDescent="0.25">
      <c r="E1353" s="256"/>
    </row>
    <row r="1354" spans="5:5" x14ac:dyDescent="0.25">
      <c r="E1354" s="256"/>
    </row>
    <row r="1355" spans="5:5" x14ac:dyDescent="0.25">
      <c r="E1355" s="256"/>
    </row>
    <row r="1356" spans="5:5" x14ac:dyDescent="0.25">
      <c r="E1356" s="256"/>
    </row>
    <row r="1357" spans="5:5" x14ac:dyDescent="0.25">
      <c r="E1357" s="256"/>
    </row>
    <row r="1358" spans="5:5" x14ac:dyDescent="0.25">
      <c r="E1358" s="256"/>
    </row>
    <row r="1359" spans="5:5" x14ac:dyDescent="0.25">
      <c r="E1359" s="256"/>
    </row>
    <row r="1360" spans="5:5" x14ac:dyDescent="0.25">
      <c r="E1360" s="256"/>
    </row>
    <row r="1361" spans="5:5" x14ac:dyDescent="0.25">
      <c r="E1361" s="256"/>
    </row>
    <row r="1362" spans="5:5" x14ac:dyDescent="0.25">
      <c r="E1362" s="256"/>
    </row>
    <row r="1363" spans="5:5" x14ac:dyDescent="0.25">
      <c r="E1363" s="256"/>
    </row>
    <row r="1364" spans="5:5" x14ac:dyDescent="0.25">
      <c r="E1364" s="256"/>
    </row>
    <row r="1365" spans="5:5" x14ac:dyDescent="0.25">
      <c r="E1365" s="256"/>
    </row>
    <row r="1366" spans="5:5" x14ac:dyDescent="0.25">
      <c r="E1366" s="256"/>
    </row>
    <row r="1367" spans="5:5" x14ac:dyDescent="0.25">
      <c r="E1367" s="256"/>
    </row>
    <row r="1368" spans="5:5" x14ac:dyDescent="0.25">
      <c r="E1368" s="256"/>
    </row>
    <row r="1369" spans="5:5" x14ac:dyDescent="0.25">
      <c r="E1369" s="256"/>
    </row>
    <row r="1370" spans="5:5" x14ac:dyDescent="0.25">
      <c r="E1370" s="256"/>
    </row>
    <row r="1371" spans="5:5" x14ac:dyDescent="0.25">
      <c r="E1371" s="256"/>
    </row>
    <row r="1372" spans="5:5" x14ac:dyDescent="0.25">
      <c r="E1372" s="256"/>
    </row>
    <row r="1373" spans="5:5" x14ac:dyDescent="0.25">
      <c r="E1373" s="256"/>
    </row>
    <row r="1374" spans="5:5" x14ac:dyDescent="0.25">
      <c r="E1374" s="256"/>
    </row>
    <row r="1375" spans="5:5" x14ac:dyDescent="0.25">
      <c r="E1375" s="256"/>
    </row>
    <row r="1376" spans="5:5" x14ac:dyDescent="0.25">
      <c r="E1376" s="256"/>
    </row>
    <row r="1377" spans="5:5" x14ac:dyDescent="0.25">
      <c r="E1377" s="256"/>
    </row>
    <row r="1378" spans="5:5" x14ac:dyDescent="0.25">
      <c r="E1378" s="256"/>
    </row>
    <row r="1379" spans="5:5" x14ac:dyDescent="0.25">
      <c r="E1379" s="256"/>
    </row>
    <row r="1380" spans="5:5" x14ac:dyDescent="0.25">
      <c r="E1380" s="256"/>
    </row>
    <row r="1381" spans="5:5" x14ac:dyDescent="0.25">
      <c r="E1381" s="256"/>
    </row>
    <row r="1382" spans="5:5" x14ac:dyDescent="0.25">
      <c r="E1382" s="256"/>
    </row>
    <row r="1383" spans="5:5" x14ac:dyDescent="0.25">
      <c r="E1383" s="256"/>
    </row>
    <row r="1384" spans="5:5" x14ac:dyDescent="0.25">
      <c r="E1384" s="256"/>
    </row>
    <row r="1385" spans="5:5" x14ac:dyDescent="0.25">
      <c r="E1385" s="256"/>
    </row>
    <row r="1386" spans="5:5" x14ac:dyDescent="0.25">
      <c r="E1386" s="256"/>
    </row>
    <row r="1387" spans="5:5" x14ac:dyDescent="0.25">
      <c r="E1387" s="256"/>
    </row>
    <row r="1388" spans="5:5" x14ac:dyDescent="0.25">
      <c r="E1388" s="256"/>
    </row>
    <row r="1389" spans="5:5" x14ac:dyDescent="0.25">
      <c r="E1389" s="256"/>
    </row>
    <row r="1390" spans="5:5" x14ac:dyDescent="0.25">
      <c r="E1390" s="256"/>
    </row>
    <row r="1391" spans="5:5" x14ac:dyDescent="0.25">
      <c r="E1391" s="256"/>
    </row>
    <row r="1392" spans="5:5" x14ac:dyDescent="0.25">
      <c r="E1392" s="256"/>
    </row>
    <row r="1393" spans="5:5" x14ac:dyDescent="0.25">
      <c r="E1393" s="256"/>
    </row>
    <row r="1394" spans="5:5" x14ac:dyDescent="0.25">
      <c r="E1394" s="256"/>
    </row>
    <row r="1395" spans="5:5" x14ac:dyDescent="0.25">
      <c r="E1395" s="256"/>
    </row>
    <row r="1396" spans="5:5" x14ac:dyDescent="0.25">
      <c r="E1396" s="256"/>
    </row>
    <row r="1397" spans="5:5" x14ac:dyDescent="0.25">
      <c r="E1397" s="256"/>
    </row>
    <row r="1398" spans="5:5" x14ac:dyDescent="0.25">
      <c r="E1398" s="256"/>
    </row>
    <row r="1399" spans="5:5" x14ac:dyDescent="0.25">
      <c r="E1399" s="256"/>
    </row>
    <row r="1400" spans="5:5" x14ac:dyDescent="0.25">
      <c r="E1400" s="256"/>
    </row>
    <row r="1401" spans="5:5" x14ac:dyDescent="0.25">
      <c r="E1401" s="256"/>
    </row>
    <row r="1402" spans="5:5" x14ac:dyDescent="0.25">
      <c r="E1402" s="256"/>
    </row>
    <row r="1403" spans="5:5" x14ac:dyDescent="0.25">
      <c r="E1403" s="256"/>
    </row>
    <row r="1404" spans="5:5" x14ac:dyDescent="0.25">
      <c r="E1404" s="256"/>
    </row>
    <row r="1405" spans="5:5" x14ac:dyDescent="0.25">
      <c r="E1405" s="256"/>
    </row>
    <row r="1406" spans="5:5" x14ac:dyDescent="0.25">
      <c r="E1406" s="256"/>
    </row>
    <row r="1407" spans="5:5" x14ac:dyDescent="0.25">
      <c r="E1407" s="256"/>
    </row>
    <row r="1408" spans="5:5" x14ac:dyDescent="0.25">
      <c r="E1408" s="256"/>
    </row>
    <row r="1409" spans="5:5" x14ac:dyDescent="0.25">
      <c r="E1409" s="256"/>
    </row>
    <row r="1410" spans="5:5" x14ac:dyDescent="0.25">
      <c r="E1410" s="256"/>
    </row>
    <row r="1411" spans="5:5" x14ac:dyDescent="0.25">
      <c r="E1411" s="256"/>
    </row>
    <row r="1412" spans="5:5" x14ac:dyDescent="0.25">
      <c r="E1412" s="256"/>
    </row>
    <row r="1413" spans="5:5" x14ac:dyDescent="0.25">
      <c r="E1413" s="256"/>
    </row>
    <row r="1414" spans="5:5" x14ac:dyDescent="0.25">
      <c r="E1414" s="256"/>
    </row>
    <row r="1415" spans="5:5" x14ac:dyDescent="0.25">
      <c r="E1415" s="256"/>
    </row>
    <row r="1416" spans="5:5" x14ac:dyDescent="0.25">
      <c r="E1416" s="256"/>
    </row>
    <row r="1417" spans="5:5" x14ac:dyDescent="0.25">
      <c r="E1417" s="256"/>
    </row>
    <row r="1418" spans="5:5" x14ac:dyDescent="0.25">
      <c r="E1418" s="256"/>
    </row>
    <row r="1419" spans="5:5" x14ac:dyDescent="0.25">
      <c r="E1419" s="256"/>
    </row>
    <row r="1420" spans="5:5" x14ac:dyDescent="0.25">
      <c r="E1420" s="256"/>
    </row>
    <row r="1421" spans="5:5" x14ac:dyDescent="0.25">
      <c r="E1421" s="256"/>
    </row>
    <row r="1422" spans="5:5" x14ac:dyDescent="0.25">
      <c r="E1422" s="256"/>
    </row>
    <row r="1423" spans="5:5" x14ac:dyDescent="0.25">
      <c r="E1423" s="256"/>
    </row>
    <row r="1424" spans="5:5" x14ac:dyDescent="0.25">
      <c r="E1424" s="256"/>
    </row>
    <row r="1425" spans="5:5" x14ac:dyDescent="0.25">
      <c r="E1425" s="256"/>
    </row>
    <row r="1426" spans="5:5" x14ac:dyDescent="0.25">
      <c r="E1426" s="256"/>
    </row>
    <row r="1427" spans="5:5" x14ac:dyDescent="0.25">
      <c r="E1427" s="256"/>
    </row>
    <row r="1428" spans="5:5" x14ac:dyDescent="0.25">
      <c r="E1428" s="256"/>
    </row>
    <row r="1429" spans="5:5" x14ac:dyDescent="0.25">
      <c r="E1429" s="256"/>
    </row>
    <row r="1430" spans="5:5" x14ac:dyDescent="0.25">
      <c r="E1430" s="256"/>
    </row>
    <row r="1431" spans="5:5" x14ac:dyDescent="0.25">
      <c r="E1431" s="256"/>
    </row>
    <row r="1432" spans="5:5" x14ac:dyDescent="0.25">
      <c r="E1432" s="256"/>
    </row>
    <row r="1433" spans="5:5" x14ac:dyDescent="0.25">
      <c r="E1433" s="256"/>
    </row>
    <row r="1434" spans="5:5" x14ac:dyDescent="0.25">
      <c r="E1434" s="256"/>
    </row>
    <row r="1435" spans="5:5" x14ac:dyDescent="0.25">
      <c r="E1435" s="256"/>
    </row>
    <row r="1436" spans="5:5" x14ac:dyDescent="0.25">
      <c r="E1436" s="256"/>
    </row>
    <row r="1437" spans="5:5" x14ac:dyDescent="0.25">
      <c r="E1437" s="256"/>
    </row>
    <row r="1438" spans="5:5" x14ac:dyDescent="0.25">
      <c r="E1438" s="256"/>
    </row>
    <row r="1439" spans="5:5" x14ac:dyDescent="0.25">
      <c r="E1439" s="256"/>
    </row>
    <row r="1440" spans="5:5" x14ac:dyDescent="0.25">
      <c r="E1440" s="256"/>
    </row>
    <row r="1441" spans="5:5" x14ac:dyDescent="0.25">
      <c r="E1441" s="256"/>
    </row>
    <row r="1442" spans="5:5" x14ac:dyDescent="0.25">
      <c r="E1442" s="256"/>
    </row>
    <row r="1443" spans="5:5" x14ac:dyDescent="0.25">
      <c r="E1443" s="256"/>
    </row>
    <row r="1444" spans="5:5" x14ac:dyDescent="0.25">
      <c r="E1444" s="256"/>
    </row>
    <row r="1445" spans="5:5" x14ac:dyDescent="0.25">
      <c r="E1445" s="256"/>
    </row>
    <row r="1446" spans="5:5" x14ac:dyDescent="0.25">
      <c r="E1446" s="256"/>
    </row>
    <row r="1447" spans="5:5" x14ac:dyDescent="0.25">
      <c r="E1447" s="256"/>
    </row>
    <row r="1448" spans="5:5" x14ac:dyDescent="0.25">
      <c r="E1448" s="256"/>
    </row>
    <row r="1449" spans="5:5" x14ac:dyDescent="0.25">
      <c r="E1449" s="256"/>
    </row>
    <row r="1450" spans="5:5" x14ac:dyDescent="0.25">
      <c r="E1450" s="256"/>
    </row>
    <row r="1451" spans="5:5" x14ac:dyDescent="0.25">
      <c r="E1451" s="256"/>
    </row>
    <row r="1452" spans="5:5" x14ac:dyDescent="0.25">
      <c r="E1452" s="256"/>
    </row>
    <row r="1453" spans="5:5" x14ac:dyDescent="0.25">
      <c r="E1453" s="256"/>
    </row>
    <row r="1454" spans="5:5" x14ac:dyDescent="0.25">
      <c r="E1454" s="256"/>
    </row>
    <row r="1455" spans="5:5" x14ac:dyDescent="0.25">
      <c r="E1455" s="256"/>
    </row>
    <row r="1456" spans="5:5" x14ac:dyDescent="0.25">
      <c r="E1456" s="256"/>
    </row>
    <row r="1457" spans="5:5" x14ac:dyDescent="0.25">
      <c r="E1457" s="256"/>
    </row>
    <row r="1458" spans="5:5" x14ac:dyDescent="0.25">
      <c r="E1458" s="256"/>
    </row>
    <row r="1459" spans="5:5" x14ac:dyDescent="0.25">
      <c r="E1459" s="256"/>
    </row>
    <row r="1460" spans="5:5" x14ac:dyDescent="0.25">
      <c r="E1460" s="256"/>
    </row>
    <row r="1461" spans="5:5" x14ac:dyDescent="0.25">
      <c r="E1461" s="256"/>
    </row>
    <row r="1462" spans="5:5" x14ac:dyDescent="0.25">
      <c r="E1462" s="256"/>
    </row>
    <row r="1463" spans="5:5" x14ac:dyDescent="0.25">
      <c r="E1463" s="256"/>
    </row>
    <row r="1464" spans="5:5" x14ac:dyDescent="0.25">
      <c r="E1464" s="256"/>
    </row>
    <row r="1465" spans="5:5" x14ac:dyDescent="0.25">
      <c r="E1465" s="256"/>
    </row>
    <row r="1466" spans="5:5" x14ac:dyDescent="0.25">
      <c r="E1466" s="256"/>
    </row>
    <row r="1467" spans="5:5" x14ac:dyDescent="0.25">
      <c r="E1467" s="256"/>
    </row>
    <row r="1468" spans="5:5" x14ac:dyDescent="0.25">
      <c r="E1468" s="256"/>
    </row>
    <row r="1469" spans="5:5" x14ac:dyDescent="0.25">
      <c r="E1469" s="256"/>
    </row>
    <row r="1470" spans="5:5" x14ac:dyDescent="0.25">
      <c r="E1470" s="256"/>
    </row>
    <row r="1471" spans="5:5" x14ac:dyDescent="0.25">
      <c r="E1471" s="256"/>
    </row>
    <row r="1472" spans="5:5" x14ac:dyDescent="0.25">
      <c r="E1472" s="256"/>
    </row>
    <row r="1473" spans="5:5" x14ac:dyDescent="0.25">
      <c r="E1473" s="256"/>
    </row>
    <row r="1474" spans="5:5" x14ac:dyDescent="0.25">
      <c r="E1474" s="256"/>
    </row>
    <row r="1475" spans="5:5" x14ac:dyDescent="0.25">
      <c r="E1475" s="256"/>
    </row>
    <row r="1476" spans="5:5" x14ac:dyDescent="0.25">
      <c r="E1476" s="256"/>
    </row>
    <row r="1477" spans="5:5" x14ac:dyDescent="0.25">
      <c r="E1477" s="256"/>
    </row>
    <row r="1478" spans="5:5" x14ac:dyDescent="0.25">
      <c r="E1478" s="256"/>
    </row>
    <row r="1479" spans="5:5" x14ac:dyDescent="0.25">
      <c r="E1479" s="256"/>
    </row>
    <row r="1480" spans="5:5" x14ac:dyDescent="0.25">
      <c r="E1480" s="256"/>
    </row>
    <row r="1481" spans="5:5" x14ac:dyDescent="0.25">
      <c r="E1481" s="256"/>
    </row>
    <row r="1482" spans="5:5" x14ac:dyDescent="0.25">
      <c r="E1482" s="256"/>
    </row>
    <row r="1483" spans="5:5" x14ac:dyDescent="0.25">
      <c r="E1483" s="256"/>
    </row>
    <row r="1484" spans="5:5" x14ac:dyDescent="0.25">
      <c r="E1484" s="256"/>
    </row>
    <row r="1485" spans="5:5" x14ac:dyDescent="0.25">
      <c r="E1485" s="256"/>
    </row>
    <row r="1486" spans="5:5" x14ac:dyDescent="0.25">
      <c r="E1486" s="256"/>
    </row>
    <row r="1487" spans="5:5" x14ac:dyDescent="0.25">
      <c r="E1487" s="256"/>
    </row>
    <row r="1488" spans="5:5" x14ac:dyDescent="0.25">
      <c r="E1488" s="256"/>
    </row>
    <row r="1489" spans="5:5" x14ac:dyDescent="0.25">
      <c r="E1489" s="256"/>
    </row>
    <row r="1490" spans="5:5" x14ac:dyDescent="0.25">
      <c r="E1490" s="256"/>
    </row>
    <row r="1491" spans="5:5" x14ac:dyDescent="0.25">
      <c r="E1491" s="256"/>
    </row>
    <row r="1492" spans="5:5" x14ac:dyDescent="0.25">
      <c r="E1492" s="256"/>
    </row>
    <row r="1493" spans="5:5" x14ac:dyDescent="0.25">
      <c r="E1493" s="256"/>
    </row>
    <row r="1494" spans="5:5" x14ac:dyDescent="0.25">
      <c r="E1494" s="256"/>
    </row>
    <row r="1495" spans="5:5" x14ac:dyDescent="0.25">
      <c r="E1495" s="256"/>
    </row>
    <row r="1496" spans="5:5" x14ac:dyDescent="0.25">
      <c r="E1496" s="256"/>
    </row>
    <row r="1497" spans="5:5" x14ac:dyDescent="0.25">
      <c r="E1497" s="256"/>
    </row>
    <row r="1498" spans="5:5" x14ac:dyDescent="0.25">
      <c r="E1498" s="256"/>
    </row>
    <row r="1499" spans="5:5" x14ac:dyDescent="0.25">
      <c r="E1499" s="256"/>
    </row>
    <row r="1500" spans="5:5" x14ac:dyDescent="0.25">
      <c r="E1500" s="256"/>
    </row>
    <row r="1501" spans="5:5" x14ac:dyDescent="0.25">
      <c r="E1501" s="256"/>
    </row>
    <row r="1502" spans="5:5" x14ac:dyDescent="0.25">
      <c r="E1502" s="256"/>
    </row>
    <row r="1503" spans="5:5" x14ac:dyDescent="0.25">
      <c r="E1503" s="256"/>
    </row>
    <row r="1504" spans="5:5" x14ac:dyDescent="0.25">
      <c r="E1504" s="256"/>
    </row>
    <row r="1505" spans="5:5" x14ac:dyDescent="0.25">
      <c r="E1505" s="256"/>
    </row>
    <row r="1506" spans="5:5" x14ac:dyDescent="0.25">
      <c r="E1506" s="256"/>
    </row>
    <row r="1507" spans="5:5" x14ac:dyDescent="0.25">
      <c r="E1507" s="256"/>
    </row>
    <row r="1508" spans="5:5" x14ac:dyDescent="0.25">
      <c r="E1508" s="256"/>
    </row>
    <row r="1509" spans="5:5" x14ac:dyDescent="0.25">
      <c r="E1509" s="256"/>
    </row>
    <row r="1510" spans="5:5" x14ac:dyDescent="0.25">
      <c r="E1510" s="256"/>
    </row>
    <row r="1511" spans="5:5" x14ac:dyDescent="0.25">
      <c r="E1511" s="256"/>
    </row>
    <row r="1512" spans="5:5" x14ac:dyDescent="0.25">
      <c r="E1512" s="256"/>
    </row>
    <row r="1513" spans="5:5" x14ac:dyDescent="0.25">
      <c r="E1513" s="256"/>
    </row>
    <row r="1514" spans="5:5" x14ac:dyDescent="0.25">
      <c r="E1514" s="256"/>
    </row>
    <row r="1515" spans="5:5" x14ac:dyDescent="0.25">
      <c r="E1515" s="256"/>
    </row>
    <row r="1516" spans="5:5" x14ac:dyDescent="0.25">
      <c r="E1516" s="256"/>
    </row>
    <row r="1517" spans="5:5" x14ac:dyDescent="0.25">
      <c r="E1517" s="256"/>
    </row>
    <row r="1518" spans="5:5" x14ac:dyDescent="0.25">
      <c r="E1518" s="256"/>
    </row>
    <row r="1519" spans="5:5" x14ac:dyDescent="0.25">
      <c r="E1519" s="256"/>
    </row>
    <row r="1520" spans="5:5" x14ac:dyDescent="0.25">
      <c r="E1520" s="256"/>
    </row>
    <row r="1521" spans="5:5" x14ac:dyDescent="0.25">
      <c r="E1521" s="256"/>
    </row>
    <row r="1522" spans="5:5" x14ac:dyDescent="0.25">
      <c r="E1522" s="256"/>
    </row>
    <row r="1523" spans="5:5" x14ac:dyDescent="0.25">
      <c r="E1523" s="256"/>
    </row>
    <row r="1524" spans="5:5" x14ac:dyDescent="0.25">
      <c r="E1524" s="256"/>
    </row>
    <row r="1525" spans="5:5" x14ac:dyDescent="0.25">
      <c r="E1525" s="256"/>
    </row>
    <row r="1526" spans="5:5" x14ac:dyDescent="0.25">
      <c r="E1526" s="256"/>
    </row>
    <row r="1527" spans="5:5" x14ac:dyDescent="0.25">
      <c r="E1527" s="256"/>
    </row>
    <row r="1528" spans="5:5" x14ac:dyDescent="0.25">
      <c r="E1528" s="256"/>
    </row>
    <row r="1529" spans="5:5" x14ac:dyDescent="0.25">
      <c r="E1529" s="256"/>
    </row>
    <row r="1530" spans="5:5" x14ac:dyDescent="0.25">
      <c r="E1530" s="256"/>
    </row>
    <row r="1531" spans="5:5" x14ac:dyDescent="0.25">
      <c r="E1531" s="256"/>
    </row>
    <row r="1532" spans="5:5" x14ac:dyDescent="0.25">
      <c r="E1532" s="256"/>
    </row>
    <row r="1533" spans="5:5" x14ac:dyDescent="0.25">
      <c r="E1533" s="256"/>
    </row>
    <row r="1534" spans="5:5" x14ac:dyDescent="0.25">
      <c r="E1534" s="256"/>
    </row>
    <row r="1535" spans="5:5" x14ac:dyDescent="0.25">
      <c r="E1535" s="256"/>
    </row>
    <row r="1536" spans="5:5" x14ac:dyDescent="0.25">
      <c r="E1536" s="256"/>
    </row>
    <row r="1537" spans="5:5" x14ac:dyDescent="0.25">
      <c r="E1537" s="256"/>
    </row>
    <row r="1538" spans="5:5" x14ac:dyDescent="0.25">
      <c r="E1538" s="256"/>
    </row>
    <row r="1539" spans="5:5" x14ac:dyDescent="0.25">
      <c r="E1539" s="256"/>
    </row>
    <row r="1540" spans="5:5" x14ac:dyDescent="0.25">
      <c r="E1540" s="256"/>
    </row>
    <row r="1541" spans="5:5" x14ac:dyDescent="0.25">
      <c r="E1541" s="256"/>
    </row>
    <row r="1542" spans="5:5" x14ac:dyDescent="0.25">
      <c r="E1542" s="256"/>
    </row>
    <row r="1543" spans="5:5" x14ac:dyDescent="0.25">
      <c r="E1543" s="256"/>
    </row>
    <row r="1544" spans="5:5" x14ac:dyDescent="0.25">
      <c r="E1544" s="256"/>
    </row>
    <row r="1545" spans="5:5" x14ac:dyDescent="0.25">
      <c r="E1545" s="256"/>
    </row>
    <row r="1546" spans="5:5" x14ac:dyDescent="0.25">
      <c r="E1546" s="256"/>
    </row>
    <row r="1547" spans="5:5" x14ac:dyDescent="0.25">
      <c r="E1547" s="256"/>
    </row>
    <row r="1548" spans="5:5" x14ac:dyDescent="0.25">
      <c r="E1548" s="256"/>
    </row>
    <row r="1549" spans="5:5" x14ac:dyDescent="0.25">
      <c r="E1549" s="256"/>
    </row>
    <row r="1550" spans="5:5" x14ac:dyDescent="0.25">
      <c r="E1550" s="256"/>
    </row>
    <row r="1551" spans="5:5" x14ac:dyDescent="0.25">
      <c r="E1551" s="256"/>
    </row>
    <row r="1552" spans="5:5" x14ac:dyDescent="0.25">
      <c r="E1552" s="256"/>
    </row>
    <row r="1553" spans="5:5" x14ac:dyDescent="0.25">
      <c r="E1553" s="256"/>
    </row>
    <row r="1554" spans="5:5" x14ac:dyDescent="0.25">
      <c r="E1554" s="256"/>
    </row>
    <row r="1555" spans="5:5" x14ac:dyDescent="0.25">
      <c r="E1555" s="256"/>
    </row>
    <row r="1556" spans="5:5" x14ac:dyDescent="0.25">
      <c r="E1556" s="256"/>
    </row>
    <row r="1557" spans="5:5" x14ac:dyDescent="0.25">
      <c r="E1557" s="256"/>
    </row>
    <row r="1558" spans="5:5" x14ac:dyDescent="0.25">
      <c r="E1558" s="256"/>
    </row>
    <row r="1559" spans="5:5" x14ac:dyDescent="0.25">
      <c r="E1559" s="256"/>
    </row>
    <row r="1560" spans="5:5" x14ac:dyDescent="0.25">
      <c r="E1560" s="256"/>
    </row>
    <row r="1561" spans="5:5" x14ac:dyDescent="0.25">
      <c r="E1561" s="256"/>
    </row>
    <row r="1562" spans="5:5" x14ac:dyDescent="0.25">
      <c r="E1562" s="256"/>
    </row>
    <row r="1563" spans="5:5" x14ac:dyDescent="0.25">
      <c r="E1563" s="256"/>
    </row>
    <row r="1564" spans="5:5" x14ac:dyDescent="0.25">
      <c r="E1564" s="256"/>
    </row>
    <row r="1565" spans="5:5" x14ac:dyDescent="0.25">
      <c r="E1565" s="256"/>
    </row>
    <row r="1566" spans="5:5" x14ac:dyDescent="0.25">
      <c r="E1566" s="256"/>
    </row>
    <row r="1567" spans="5:5" x14ac:dyDescent="0.25">
      <c r="E1567" s="256"/>
    </row>
    <row r="1568" spans="5:5" x14ac:dyDescent="0.25">
      <c r="E1568" s="256"/>
    </row>
    <row r="1569" spans="5:5" x14ac:dyDescent="0.25">
      <c r="E1569" s="256"/>
    </row>
    <row r="1570" spans="5:5" x14ac:dyDescent="0.25">
      <c r="E1570" s="256"/>
    </row>
    <row r="1571" spans="5:5" x14ac:dyDescent="0.25">
      <c r="E1571" s="256"/>
    </row>
    <row r="1572" spans="5:5" x14ac:dyDescent="0.25">
      <c r="E1572" s="256"/>
    </row>
    <row r="1573" spans="5:5" x14ac:dyDescent="0.25">
      <c r="E1573" s="256"/>
    </row>
    <row r="1574" spans="5:5" x14ac:dyDescent="0.25">
      <c r="E1574" s="256"/>
    </row>
    <row r="1575" spans="5:5" x14ac:dyDescent="0.25">
      <c r="E1575" s="256"/>
    </row>
    <row r="1576" spans="5:5" x14ac:dyDescent="0.25">
      <c r="E1576" s="256"/>
    </row>
    <row r="1577" spans="5:5" x14ac:dyDescent="0.25">
      <c r="E1577" s="256"/>
    </row>
    <row r="1578" spans="5:5" x14ac:dyDescent="0.25">
      <c r="E1578" s="256"/>
    </row>
    <row r="1579" spans="5:5" x14ac:dyDescent="0.25">
      <c r="E1579" s="256"/>
    </row>
    <row r="1580" spans="5:5" x14ac:dyDescent="0.25">
      <c r="E1580" s="256"/>
    </row>
    <row r="1581" spans="5:5" x14ac:dyDescent="0.25">
      <c r="E1581" s="256"/>
    </row>
    <row r="1582" spans="5:5" x14ac:dyDescent="0.25">
      <c r="E1582" s="256"/>
    </row>
    <row r="1583" spans="5:5" x14ac:dyDescent="0.25">
      <c r="E1583" s="256"/>
    </row>
    <row r="1584" spans="5:5" x14ac:dyDescent="0.25">
      <c r="E1584" s="256"/>
    </row>
    <row r="1585" spans="5:5" x14ac:dyDescent="0.25">
      <c r="E1585" s="256"/>
    </row>
    <row r="1586" spans="5:5" x14ac:dyDescent="0.25">
      <c r="E1586" s="256"/>
    </row>
    <row r="1587" spans="5:5" x14ac:dyDescent="0.25">
      <c r="E1587" s="256"/>
    </row>
    <row r="1588" spans="5:5" x14ac:dyDescent="0.25">
      <c r="E1588" s="256"/>
    </row>
    <row r="1589" spans="5:5" x14ac:dyDescent="0.25">
      <c r="E1589" s="256"/>
    </row>
    <row r="1590" spans="5:5" x14ac:dyDescent="0.25">
      <c r="E1590" s="256"/>
    </row>
    <row r="1591" spans="5:5" x14ac:dyDescent="0.25">
      <c r="E1591" s="256"/>
    </row>
    <row r="1592" spans="5:5" x14ac:dyDescent="0.25">
      <c r="E1592" s="256"/>
    </row>
    <row r="1593" spans="5:5" x14ac:dyDescent="0.25">
      <c r="E1593" s="256"/>
    </row>
    <row r="1594" spans="5:5" x14ac:dyDescent="0.25">
      <c r="E1594" s="256"/>
    </row>
    <row r="1595" spans="5:5" x14ac:dyDescent="0.25">
      <c r="E1595" s="256"/>
    </row>
    <row r="1596" spans="5:5" x14ac:dyDescent="0.25">
      <c r="E1596" s="256"/>
    </row>
    <row r="1597" spans="5:5" x14ac:dyDescent="0.25">
      <c r="E1597" s="256"/>
    </row>
    <row r="1598" spans="5:5" x14ac:dyDescent="0.25">
      <c r="E1598" s="256"/>
    </row>
    <row r="1599" spans="5:5" x14ac:dyDescent="0.25">
      <c r="E1599" s="256"/>
    </row>
    <row r="1600" spans="5:5" x14ac:dyDescent="0.25">
      <c r="E1600" s="256"/>
    </row>
    <row r="1601" spans="5:5" x14ac:dyDescent="0.25">
      <c r="E1601" s="256"/>
    </row>
    <row r="1602" spans="5:5" x14ac:dyDescent="0.25">
      <c r="E1602" s="256"/>
    </row>
    <row r="1603" spans="5:5" x14ac:dyDescent="0.25">
      <c r="E1603" s="256"/>
    </row>
    <row r="1604" spans="5:5" x14ac:dyDescent="0.25">
      <c r="E1604" s="256"/>
    </row>
    <row r="1605" spans="5:5" x14ac:dyDescent="0.25">
      <c r="E1605" s="256"/>
    </row>
    <row r="1606" spans="5:5" x14ac:dyDescent="0.25">
      <c r="E1606" s="256"/>
    </row>
    <row r="1607" spans="5:5" x14ac:dyDescent="0.25">
      <c r="E1607" s="256"/>
    </row>
    <row r="1608" spans="5:5" x14ac:dyDescent="0.25">
      <c r="E1608" s="256"/>
    </row>
    <row r="1609" spans="5:5" x14ac:dyDescent="0.25">
      <c r="E1609" s="256"/>
    </row>
    <row r="1610" spans="5:5" x14ac:dyDescent="0.25">
      <c r="E1610" s="256"/>
    </row>
    <row r="1611" spans="5:5" x14ac:dyDescent="0.25">
      <c r="E1611" s="256"/>
    </row>
    <row r="1612" spans="5:5" x14ac:dyDescent="0.25">
      <c r="E1612" s="256"/>
    </row>
    <row r="1613" spans="5:5" x14ac:dyDescent="0.25">
      <c r="E1613" s="256"/>
    </row>
    <row r="1614" spans="5:5" x14ac:dyDescent="0.25">
      <c r="E1614" s="256"/>
    </row>
    <row r="1615" spans="5:5" x14ac:dyDescent="0.25">
      <c r="E1615" s="256"/>
    </row>
    <row r="1616" spans="5:5" x14ac:dyDescent="0.25">
      <c r="E1616" s="256"/>
    </row>
    <row r="1617" spans="5:5" x14ac:dyDescent="0.25">
      <c r="E1617" s="256"/>
    </row>
    <row r="1618" spans="5:5" x14ac:dyDescent="0.25">
      <c r="E1618" s="256"/>
    </row>
    <row r="1619" spans="5:5" x14ac:dyDescent="0.25">
      <c r="E1619" s="256"/>
    </row>
    <row r="1620" spans="5:5" x14ac:dyDescent="0.25">
      <c r="E1620" s="256"/>
    </row>
    <row r="1621" spans="5:5" x14ac:dyDescent="0.25">
      <c r="E1621" s="256"/>
    </row>
    <row r="1622" spans="5:5" x14ac:dyDescent="0.25">
      <c r="E1622" s="256"/>
    </row>
    <row r="1623" spans="5:5" x14ac:dyDescent="0.25">
      <c r="E1623" s="256"/>
    </row>
    <row r="1624" spans="5:5" x14ac:dyDescent="0.25">
      <c r="E1624" s="256"/>
    </row>
    <row r="1625" spans="5:5" x14ac:dyDescent="0.25">
      <c r="E1625" s="256"/>
    </row>
    <row r="1626" spans="5:5" x14ac:dyDescent="0.25">
      <c r="E1626" s="256"/>
    </row>
    <row r="1627" spans="5:5" x14ac:dyDescent="0.25">
      <c r="E1627" s="256"/>
    </row>
    <row r="1628" spans="5:5" x14ac:dyDescent="0.25">
      <c r="E1628" s="256"/>
    </row>
    <row r="1629" spans="5:5" x14ac:dyDescent="0.25">
      <c r="E1629" s="256"/>
    </row>
    <row r="1630" spans="5:5" x14ac:dyDescent="0.25">
      <c r="E1630" s="256"/>
    </row>
    <row r="1631" spans="5:5" x14ac:dyDescent="0.25">
      <c r="E1631" s="256"/>
    </row>
    <row r="1632" spans="5:5" x14ac:dyDescent="0.25">
      <c r="E1632" s="256"/>
    </row>
    <row r="1633" spans="5:5" x14ac:dyDescent="0.25">
      <c r="E1633" s="256"/>
    </row>
    <row r="1634" spans="5:5" x14ac:dyDescent="0.25">
      <c r="E1634" s="256"/>
    </row>
    <row r="1635" spans="5:5" x14ac:dyDescent="0.25">
      <c r="E1635" s="256"/>
    </row>
    <row r="1636" spans="5:5" x14ac:dyDescent="0.25">
      <c r="E1636" s="256"/>
    </row>
    <row r="1637" spans="5:5" x14ac:dyDescent="0.25">
      <c r="E1637" s="256"/>
    </row>
    <row r="1638" spans="5:5" x14ac:dyDescent="0.25">
      <c r="E1638" s="256"/>
    </row>
    <row r="1639" spans="5:5" x14ac:dyDescent="0.25">
      <c r="E1639" s="256"/>
    </row>
    <row r="1640" spans="5:5" x14ac:dyDescent="0.25">
      <c r="E1640" s="256"/>
    </row>
    <row r="1641" spans="5:5" x14ac:dyDescent="0.25">
      <c r="E1641" s="256"/>
    </row>
    <row r="1642" spans="5:5" x14ac:dyDescent="0.25">
      <c r="E1642" s="256"/>
    </row>
    <row r="1643" spans="5:5" x14ac:dyDescent="0.25">
      <c r="E1643" s="256"/>
    </row>
    <row r="1644" spans="5:5" x14ac:dyDescent="0.25">
      <c r="E1644" s="256"/>
    </row>
    <row r="1645" spans="5:5" x14ac:dyDescent="0.25">
      <c r="E1645" s="256"/>
    </row>
    <row r="1646" spans="5:5" x14ac:dyDescent="0.25">
      <c r="E1646" s="256"/>
    </row>
    <row r="1647" spans="5:5" x14ac:dyDescent="0.25">
      <c r="E1647" s="256"/>
    </row>
    <row r="1648" spans="5:5" x14ac:dyDescent="0.25">
      <c r="E1648" s="256"/>
    </row>
    <row r="1649" spans="5:5" x14ac:dyDescent="0.25">
      <c r="E1649" s="256"/>
    </row>
    <row r="1650" spans="5:5" x14ac:dyDescent="0.25">
      <c r="E1650" s="256"/>
    </row>
    <row r="1651" spans="5:5" x14ac:dyDescent="0.25">
      <c r="E1651" s="256"/>
    </row>
    <row r="1652" spans="5:5" x14ac:dyDescent="0.25">
      <c r="E1652" s="256"/>
    </row>
    <row r="1653" spans="5:5" x14ac:dyDescent="0.25">
      <c r="E1653" s="256"/>
    </row>
    <row r="1654" spans="5:5" x14ac:dyDescent="0.25">
      <c r="E1654" s="256"/>
    </row>
    <row r="1655" spans="5:5" x14ac:dyDescent="0.25">
      <c r="E1655" s="256"/>
    </row>
    <row r="1656" spans="5:5" x14ac:dyDescent="0.25">
      <c r="E1656" s="256"/>
    </row>
    <row r="1657" spans="5:5" x14ac:dyDescent="0.25">
      <c r="E1657" s="256"/>
    </row>
    <row r="1658" spans="5:5" x14ac:dyDescent="0.25">
      <c r="E1658" s="256"/>
    </row>
    <row r="1659" spans="5:5" x14ac:dyDescent="0.25">
      <c r="E1659" s="256"/>
    </row>
    <row r="1660" spans="5:5" x14ac:dyDescent="0.25">
      <c r="E1660" s="256"/>
    </row>
    <row r="1661" spans="5:5" x14ac:dyDescent="0.25">
      <c r="E1661" s="256"/>
    </row>
    <row r="1662" spans="5:5" x14ac:dyDescent="0.25">
      <c r="E1662" s="256"/>
    </row>
    <row r="1663" spans="5:5" x14ac:dyDescent="0.25">
      <c r="E1663" s="256"/>
    </row>
    <row r="1664" spans="5:5" x14ac:dyDescent="0.25">
      <c r="E1664" s="256"/>
    </row>
    <row r="1665" spans="5:5" x14ac:dyDescent="0.25">
      <c r="E1665" s="256"/>
    </row>
    <row r="1666" spans="5:5" x14ac:dyDescent="0.25">
      <c r="E1666" s="256"/>
    </row>
    <row r="1667" spans="5:5" x14ac:dyDescent="0.25">
      <c r="E1667" s="256"/>
    </row>
    <row r="1668" spans="5:5" x14ac:dyDescent="0.25">
      <c r="E1668" s="256"/>
    </row>
    <row r="1669" spans="5:5" x14ac:dyDescent="0.25">
      <c r="E1669" s="256"/>
    </row>
    <row r="1670" spans="5:5" x14ac:dyDescent="0.25">
      <c r="E1670" s="256"/>
    </row>
    <row r="1671" spans="5:5" x14ac:dyDescent="0.25">
      <c r="E1671" s="256"/>
    </row>
    <row r="1672" spans="5:5" x14ac:dyDescent="0.25">
      <c r="E1672" s="256"/>
    </row>
    <row r="1673" spans="5:5" x14ac:dyDescent="0.25">
      <c r="E1673" s="256"/>
    </row>
    <row r="1674" spans="5:5" x14ac:dyDescent="0.25">
      <c r="E1674" s="256"/>
    </row>
    <row r="1675" spans="5:5" x14ac:dyDescent="0.25">
      <c r="E1675" s="256"/>
    </row>
    <row r="1676" spans="5:5" x14ac:dyDescent="0.25">
      <c r="E1676" s="256"/>
    </row>
    <row r="1677" spans="5:5" x14ac:dyDescent="0.25">
      <c r="E1677" s="256"/>
    </row>
    <row r="1678" spans="5:5" x14ac:dyDescent="0.25">
      <c r="E1678" s="256"/>
    </row>
    <row r="1679" spans="5:5" x14ac:dyDescent="0.25">
      <c r="E1679" s="256"/>
    </row>
    <row r="1680" spans="5:5" x14ac:dyDescent="0.25">
      <c r="E1680" s="256"/>
    </row>
    <row r="1681" spans="5:5" x14ac:dyDescent="0.25">
      <c r="E1681" s="256"/>
    </row>
    <row r="1682" spans="5:5" x14ac:dyDescent="0.25">
      <c r="E1682" s="256"/>
    </row>
    <row r="1683" spans="5:5" x14ac:dyDescent="0.25">
      <c r="E1683" s="256"/>
    </row>
    <row r="1684" spans="5:5" x14ac:dyDescent="0.25">
      <c r="E1684" s="256"/>
    </row>
    <row r="1685" spans="5:5" x14ac:dyDescent="0.25">
      <c r="E1685" s="256"/>
    </row>
    <row r="1686" spans="5:5" x14ac:dyDescent="0.25">
      <c r="E1686" s="256"/>
    </row>
    <row r="1687" spans="5:5" x14ac:dyDescent="0.25">
      <c r="E1687" s="256"/>
    </row>
    <row r="1688" spans="5:5" x14ac:dyDescent="0.25">
      <c r="E1688" s="256"/>
    </row>
    <row r="1689" spans="5:5" x14ac:dyDescent="0.25">
      <c r="E1689" s="256"/>
    </row>
    <row r="1690" spans="5:5" x14ac:dyDescent="0.25">
      <c r="E1690" s="256"/>
    </row>
    <row r="1691" spans="5:5" x14ac:dyDescent="0.25">
      <c r="E1691" s="256"/>
    </row>
    <row r="1692" spans="5:5" x14ac:dyDescent="0.25">
      <c r="E1692" s="256"/>
    </row>
    <row r="1693" spans="5:5" x14ac:dyDescent="0.25">
      <c r="E1693" s="256"/>
    </row>
    <row r="1694" spans="5:5" x14ac:dyDescent="0.25">
      <c r="E1694" s="256"/>
    </row>
    <row r="1695" spans="5:5" x14ac:dyDescent="0.25">
      <c r="E1695" s="256"/>
    </row>
    <row r="1696" spans="5:5" x14ac:dyDescent="0.25">
      <c r="E1696" s="256"/>
    </row>
    <row r="1697" spans="5:5" x14ac:dyDescent="0.25">
      <c r="E1697" s="256"/>
    </row>
    <row r="1698" spans="5:5" x14ac:dyDescent="0.25">
      <c r="E1698" s="256"/>
    </row>
    <row r="1699" spans="5:5" x14ac:dyDescent="0.25">
      <c r="E1699" s="256"/>
    </row>
    <row r="1700" spans="5:5" x14ac:dyDescent="0.25">
      <c r="E1700" s="256"/>
    </row>
    <row r="1701" spans="5:5" x14ac:dyDescent="0.25">
      <c r="E1701" s="256"/>
    </row>
    <row r="1702" spans="5:5" x14ac:dyDescent="0.25">
      <c r="E1702" s="256"/>
    </row>
    <row r="1703" spans="5:5" x14ac:dyDescent="0.25">
      <c r="E1703" s="256"/>
    </row>
    <row r="1704" spans="5:5" x14ac:dyDescent="0.25">
      <c r="E1704" s="256"/>
    </row>
    <row r="1705" spans="5:5" x14ac:dyDescent="0.25">
      <c r="E1705" s="256"/>
    </row>
    <row r="1706" spans="5:5" x14ac:dyDescent="0.25">
      <c r="E1706" s="256"/>
    </row>
    <row r="1707" spans="5:5" x14ac:dyDescent="0.25">
      <c r="E1707" s="256"/>
    </row>
    <row r="1708" spans="5:5" x14ac:dyDescent="0.25">
      <c r="E1708" s="256"/>
    </row>
    <row r="1709" spans="5:5" x14ac:dyDescent="0.25">
      <c r="E1709" s="256"/>
    </row>
    <row r="1710" spans="5:5" x14ac:dyDescent="0.25">
      <c r="E1710" s="256"/>
    </row>
    <row r="1711" spans="5:5" x14ac:dyDescent="0.25">
      <c r="E1711" s="256"/>
    </row>
    <row r="1712" spans="5:5" x14ac:dyDescent="0.25">
      <c r="E1712" s="256"/>
    </row>
    <row r="1713" spans="5:5" x14ac:dyDescent="0.25">
      <c r="E1713" s="256"/>
    </row>
    <row r="1714" spans="5:5" x14ac:dyDescent="0.25">
      <c r="E1714" s="256"/>
    </row>
    <row r="1715" spans="5:5" x14ac:dyDescent="0.25">
      <c r="E1715" s="256"/>
    </row>
    <row r="1716" spans="5:5" x14ac:dyDescent="0.25">
      <c r="E1716" s="256"/>
    </row>
    <row r="1717" spans="5:5" x14ac:dyDescent="0.25">
      <c r="E1717" s="256"/>
    </row>
    <row r="1718" spans="5:5" x14ac:dyDescent="0.25">
      <c r="E1718" s="256"/>
    </row>
    <row r="1719" spans="5:5" x14ac:dyDescent="0.25">
      <c r="E1719" s="256"/>
    </row>
    <row r="1720" spans="5:5" x14ac:dyDescent="0.25">
      <c r="E1720" s="256"/>
    </row>
    <row r="1721" spans="5:5" x14ac:dyDescent="0.25">
      <c r="E1721" s="256"/>
    </row>
    <row r="1722" spans="5:5" x14ac:dyDescent="0.25">
      <c r="E1722" s="256"/>
    </row>
    <row r="1723" spans="5:5" x14ac:dyDescent="0.25">
      <c r="E1723" s="256"/>
    </row>
    <row r="1724" spans="5:5" x14ac:dyDescent="0.25">
      <c r="E1724" s="256"/>
    </row>
    <row r="1725" spans="5:5" x14ac:dyDescent="0.25">
      <c r="E1725" s="256"/>
    </row>
    <row r="1726" spans="5:5" x14ac:dyDescent="0.25">
      <c r="E1726" s="256"/>
    </row>
    <row r="1727" spans="5:5" x14ac:dyDescent="0.25">
      <c r="E1727" s="256"/>
    </row>
    <row r="1728" spans="5:5" x14ac:dyDescent="0.25">
      <c r="E1728" s="256"/>
    </row>
    <row r="1729" spans="5:5" x14ac:dyDescent="0.25">
      <c r="E1729" s="256"/>
    </row>
    <row r="1730" spans="5:5" x14ac:dyDescent="0.25">
      <c r="E1730" s="256"/>
    </row>
    <row r="1731" spans="5:5" x14ac:dyDescent="0.25">
      <c r="E1731" s="256"/>
    </row>
    <row r="1732" spans="5:5" x14ac:dyDescent="0.25">
      <c r="E1732" s="256"/>
    </row>
    <row r="1733" spans="5:5" x14ac:dyDescent="0.25">
      <c r="E1733" s="256"/>
    </row>
    <row r="1734" spans="5:5" x14ac:dyDescent="0.25">
      <c r="E1734" s="256"/>
    </row>
    <row r="1735" spans="5:5" x14ac:dyDescent="0.25">
      <c r="E1735" s="256"/>
    </row>
    <row r="1736" spans="5:5" x14ac:dyDescent="0.25">
      <c r="E1736" s="256"/>
    </row>
    <row r="1737" spans="5:5" x14ac:dyDescent="0.25">
      <c r="E1737" s="256"/>
    </row>
    <row r="1738" spans="5:5" x14ac:dyDescent="0.25">
      <c r="E1738" s="256"/>
    </row>
    <row r="1739" spans="5:5" x14ac:dyDescent="0.25">
      <c r="E1739" s="256"/>
    </row>
    <row r="1740" spans="5:5" x14ac:dyDescent="0.25">
      <c r="E1740" s="256"/>
    </row>
    <row r="1741" spans="5:5" x14ac:dyDescent="0.25">
      <c r="E1741" s="256"/>
    </row>
    <row r="1742" spans="5:5" x14ac:dyDescent="0.25">
      <c r="E1742" s="256"/>
    </row>
    <row r="1743" spans="5:5" x14ac:dyDescent="0.25">
      <c r="E1743" s="256"/>
    </row>
    <row r="1744" spans="5:5" x14ac:dyDescent="0.25">
      <c r="E1744" s="256"/>
    </row>
    <row r="1745" spans="5:5" x14ac:dyDescent="0.25">
      <c r="E1745" s="256"/>
    </row>
    <row r="1746" spans="5:5" x14ac:dyDescent="0.25">
      <c r="E1746" s="256"/>
    </row>
    <row r="1747" spans="5:5" x14ac:dyDescent="0.25">
      <c r="E1747" s="256"/>
    </row>
    <row r="1748" spans="5:5" x14ac:dyDescent="0.25">
      <c r="E1748" s="256"/>
    </row>
    <row r="1749" spans="5:5" x14ac:dyDescent="0.25">
      <c r="E1749" s="256"/>
    </row>
    <row r="1750" spans="5:5" x14ac:dyDescent="0.25">
      <c r="E1750" s="256"/>
    </row>
    <row r="1751" spans="5:5" x14ac:dyDescent="0.25">
      <c r="E1751" s="256"/>
    </row>
    <row r="1752" spans="5:5" x14ac:dyDescent="0.25">
      <c r="E1752" s="256"/>
    </row>
    <row r="1753" spans="5:5" x14ac:dyDescent="0.25">
      <c r="E1753" s="256"/>
    </row>
    <row r="1754" spans="5:5" x14ac:dyDescent="0.25">
      <c r="E1754" s="256"/>
    </row>
    <row r="1755" spans="5:5" x14ac:dyDescent="0.25">
      <c r="E1755" s="256"/>
    </row>
    <row r="1756" spans="5:5" x14ac:dyDescent="0.25">
      <c r="E1756" s="256"/>
    </row>
    <row r="1757" spans="5:5" x14ac:dyDescent="0.25">
      <c r="E1757" s="256"/>
    </row>
    <row r="1758" spans="5:5" x14ac:dyDescent="0.25">
      <c r="E1758" s="256"/>
    </row>
    <row r="1759" spans="5:5" x14ac:dyDescent="0.25">
      <c r="E1759" s="256"/>
    </row>
    <row r="1760" spans="5:5" x14ac:dyDescent="0.25">
      <c r="E1760" s="256"/>
    </row>
    <row r="1761" spans="5:5" x14ac:dyDescent="0.25">
      <c r="E1761" s="256"/>
    </row>
    <row r="1762" spans="5:5" x14ac:dyDescent="0.25">
      <c r="E1762" s="256"/>
    </row>
    <row r="1763" spans="5:5" x14ac:dyDescent="0.25">
      <c r="E1763" s="256"/>
    </row>
    <row r="1764" spans="5:5" x14ac:dyDescent="0.25">
      <c r="E1764" s="256"/>
    </row>
    <row r="1765" spans="5:5" x14ac:dyDescent="0.25">
      <c r="E1765" s="256"/>
    </row>
    <row r="1766" spans="5:5" x14ac:dyDescent="0.25">
      <c r="E1766" s="256"/>
    </row>
    <row r="1767" spans="5:5" x14ac:dyDescent="0.25">
      <c r="E1767" s="256"/>
    </row>
    <row r="1768" spans="5:5" x14ac:dyDescent="0.25">
      <c r="E1768" s="256"/>
    </row>
    <row r="1769" spans="5:5" x14ac:dyDescent="0.25">
      <c r="E1769" s="256"/>
    </row>
    <row r="1770" spans="5:5" x14ac:dyDescent="0.25">
      <c r="E1770" s="256"/>
    </row>
    <row r="1771" spans="5:5" x14ac:dyDescent="0.25">
      <c r="E1771" s="256"/>
    </row>
    <row r="1772" spans="5:5" x14ac:dyDescent="0.25">
      <c r="E1772" s="256"/>
    </row>
    <row r="1773" spans="5:5" x14ac:dyDescent="0.25">
      <c r="E1773" s="256"/>
    </row>
    <row r="1774" spans="5:5" x14ac:dyDescent="0.25">
      <c r="E1774" s="256"/>
    </row>
    <row r="1775" spans="5:5" x14ac:dyDescent="0.25">
      <c r="E1775" s="256"/>
    </row>
    <row r="1776" spans="5:5" x14ac:dyDescent="0.25">
      <c r="E1776" s="256"/>
    </row>
    <row r="1777" spans="5:5" x14ac:dyDescent="0.25">
      <c r="E1777" s="256"/>
    </row>
    <row r="1778" spans="5:5" x14ac:dyDescent="0.25">
      <c r="E1778" s="256"/>
    </row>
    <row r="1779" spans="5:5" x14ac:dyDescent="0.25">
      <c r="E1779" s="256"/>
    </row>
    <row r="1780" spans="5:5" x14ac:dyDescent="0.25">
      <c r="E1780" s="256"/>
    </row>
    <row r="1781" spans="5:5" x14ac:dyDescent="0.25">
      <c r="E1781" s="256"/>
    </row>
    <row r="1782" spans="5:5" x14ac:dyDescent="0.25">
      <c r="E1782" s="256"/>
    </row>
    <row r="1783" spans="5:5" x14ac:dyDescent="0.25">
      <c r="E1783" s="256"/>
    </row>
    <row r="1784" spans="5:5" x14ac:dyDescent="0.25">
      <c r="E1784" s="256"/>
    </row>
    <row r="1785" spans="5:5" x14ac:dyDescent="0.25">
      <c r="E1785" s="256"/>
    </row>
    <row r="1786" spans="5:5" x14ac:dyDescent="0.25">
      <c r="E1786" s="256"/>
    </row>
    <row r="1787" spans="5:5" x14ac:dyDescent="0.25">
      <c r="E1787" s="256"/>
    </row>
    <row r="1788" spans="5:5" x14ac:dyDescent="0.25">
      <c r="E1788" s="256"/>
    </row>
    <row r="1789" spans="5:5" x14ac:dyDescent="0.25">
      <c r="E1789" s="256"/>
    </row>
    <row r="1790" spans="5:5" x14ac:dyDescent="0.25">
      <c r="E1790" s="256"/>
    </row>
    <row r="1791" spans="5:5" x14ac:dyDescent="0.25">
      <c r="E1791" s="256"/>
    </row>
    <row r="1792" spans="5:5" x14ac:dyDescent="0.25">
      <c r="E1792" s="256"/>
    </row>
    <row r="1793" spans="5:5" x14ac:dyDescent="0.25">
      <c r="E1793" s="256"/>
    </row>
    <row r="1794" spans="5:5" x14ac:dyDescent="0.25">
      <c r="E1794" s="256"/>
    </row>
    <row r="1795" spans="5:5" x14ac:dyDescent="0.25">
      <c r="E1795" s="256"/>
    </row>
    <row r="1796" spans="5:5" x14ac:dyDescent="0.25">
      <c r="E1796" s="256"/>
    </row>
    <row r="1797" spans="5:5" x14ac:dyDescent="0.25">
      <c r="E1797" s="256"/>
    </row>
    <row r="1798" spans="5:5" x14ac:dyDescent="0.25">
      <c r="E1798" s="256"/>
    </row>
    <row r="1799" spans="5:5" x14ac:dyDescent="0.25">
      <c r="E1799" s="256"/>
    </row>
    <row r="1800" spans="5:5" x14ac:dyDescent="0.25">
      <c r="E1800" s="256"/>
    </row>
    <row r="1801" spans="5:5" x14ac:dyDescent="0.25">
      <c r="E1801" s="256"/>
    </row>
    <row r="1802" spans="5:5" x14ac:dyDescent="0.25">
      <c r="E1802" s="256"/>
    </row>
    <row r="1803" spans="5:5" x14ac:dyDescent="0.25">
      <c r="E1803" s="256"/>
    </row>
    <row r="1804" spans="5:5" x14ac:dyDescent="0.25">
      <c r="E1804" s="256"/>
    </row>
    <row r="1805" spans="5:5" x14ac:dyDescent="0.25">
      <c r="E1805" s="256"/>
    </row>
    <row r="1806" spans="5:5" x14ac:dyDescent="0.25">
      <c r="E1806" s="256"/>
    </row>
    <row r="1807" spans="5:5" x14ac:dyDescent="0.25">
      <c r="E1807" s="256"/>
    </row>
    <row r="1808" spans="5:5" x14ac:dyDescent="0.25">
      <c r="E1808" s="256"/>
    </row>
    <row r="1809" spans="5:5" x14ac:dyDescent="0.25">
      <c r="E1809" s="256"/>
    </row>
    <row r="1810" spans="5:5" x14ac:dyDescent="0.25">
      <c r="E1810" s="256"/>
    </row>
    <row r="1811" spans="5:5" x14ac:dyDescent="0.25">
      <c r="E1811" s="256"/>
    </row>
    <row r="1812" spans="5:5" x14ac:dyDescent="0.25">
      <c r="E1812" s="256"/>
    </row>
    <row r="1813" spans="5:5" x14ac:dyDescent="0.25">
      <c r="E1813" s="256"/>
    </row>
    <row r="1814" spans="5:5" x14ac:dyDescent="0.25">
      <c r="E1814" s="256"/>
    </row>
    <row r="1815" spans="5:5" x14ac:dyDescent="0.25">
      <c r="E1815" s="256"/>
    </row>
    <row r="1816" spans="5:5" x14ac:dyDescent="0.25">
      <c r="E1816" s="256"/>
    </row>
    <row r="1817" spans="5:5" x14ac:dyDescent="0.25">
      <c r="E1817" s="256"/>
    </row>
    <row r="1818" spans="5:5" x14ac:dyDescent="0.25">
      <c r="E1818" s="256"/>
    </row>
    <row r="1819" spans="5:5" x14ac:dyDescent="0.25">
      <c r="E1819" s="256"/>
    </row>
    <row r="1820" spans="5:5" x14ac:dyDescent="0.25">
      <c r="E1820" s="256"/>
    </row>
    <row r="1821" spans="5:5" x14ac:dyDescent="0.25">
      <c r="E1821" s="256"/>
    </row>
    <row r="1822" spans="5:5" x14ac:dyDescent="0.25">
      <c r="E1822" s="256"/>
    </row>
    <row r="1823" spans="5:5" x14ac:dyDescent="0.25">
      <c r="E1823" s="256"/>
    </row>
    <row r="1824" spans="5:5" x14ac:dyDescent="0.25">
      <c r="E1824" s="256"/>
    </row>
    <row r="1825" spans="5:5" x14ac:dyDescent="0.25">
      <c r="E1825" s="256"/>
    </row>
    <row r="1826" spans="5:5" x14ac:dyDescent="0.25">
      <c r="E1826" s="256"/>
    </row>
    <row r="1827" spans="5:5" x14ac:dyDescent="0.25">
      <c r="E1827" s="256"/>
    </row>
    <row r="1828" spans="5:5" x14ac:dyDescent="0.25">
      <c r="E1828" s="256"/>
    </row>
    <row r="1829" spans="5:5" x14ac:dyDescent="0.25">
      <c r="E1829" s="256"/>
    </row>
    <row r="1830" spans="5:5" x14ac:dyDescent="0.25">
      <c r="E1830" s="256"/>
    </row>
    <row r="1831" spans="5:5" x14ac:dyDescent="0.25">
      <c r="E1831" s="256"/>
    </row>
    <row r="1832" spans="5:5" x14ac:dyDescent="0.25">
      <c r="E1832" s="256"/>
    </row>
    <row r="1833" spans="5:5" x14ac:dyDescent="0.25">
      <c r="E1833" s="256"/>
    </row>
    <row r="1834" spans="5:5" x14ac:dyDescent="0.25">
      <c r="E1834" s="256"/>
    </row>
    <row r="1835" spans="5:5" x14ac:dyDescent="0.25">
      <c r="E1835" s="256"/>
    </row>
    <row r="1836" spans="5:5" x14ac:dyDescent="0.25">
      <c r="E1836" s="256"/>
    </row>
    <row r="1837" spans="5:5" x14ac:dyDescent="0.25">
      <c r="E1837" s="256"/>
    </row>
    <row r="1838" spans="5:5" x14ac:dyDescent="0.25">
      <c r="E1838" s="256"/>
    </row>
    <row r="1839" spans="5:5" x14ac:dyDescent="0.25">
      <c r="E1839" s="256"/>
    </row>
    <row r="1840" spans="5:5" x14ac:dyDescent="0.25">
      <c r="E1840" s="256"/>
    </row>
    <row r="1841" spans="5:5" x14ac:dyDescent="0.25">
      <c r="E1841" s="256"/>
    </row>
    <row r="1842" spans="5:5" x14ac:dyDescent="0.25">
      <c r="E1842" s="256"/>
    </row>
    <row r="1843" spans="5:5" x14ac:dyDescent="0.25">
      <c r="E1843" s="256"/>
    </row>
    <row r="1844" spans="5:5" x14ac:dyDescent="0.25">
      <c r="E1844" s="256"/>
    </row>
    <row r="1845" spans="5:5" x14ac:dyDescent="0.25">
      <c r="E1845" s="256"/>
    </row>
    <row r="1846" spans="5:5" x14ac:dyDescent="0.25">
      <c r="E1846" s="256"/>
    </row>
    <row r="1847" spans="5:5" x14ac:dyDescent="0.25">
      <c r="E1847" s="256"/>
    </row>
    <row r="1848" spans="5:5" x14ac:dyDescent="0.25">
      <c r="E1848" s="256"/>
    </row>
    <row r="1849" spans="5:5" x14ac:dyDescent="0.25">
      <c r="E1849" s="256"/>
    </row>
    <row r="1850" spans="5:5" x14ac:dyDescent="0.25">
      <c r="E1850" s="256"/>
    </row>
    <row r="1851" spans="5:5" x14ac:dyDescent="0.25">
      <c r="E1851" s="256"/>
    </row>
    <row r="1852" spans="5:5" x14ac:dyDescent="0.25">
      <c r="E1852" s="256"/>
    </row>
    <row r="1853" spans="5:5" x14ac:dyDescent="0.25">
      <c r="E1853" s="256"/>
    </row>
    <row r="1854" spans="5:5" x14ac:dyDescent="0.25">
      <c r="E1854" s="256"/>
    </row>
    <row r="1855" spans="5:5" x14ac:dyDescent="0.25">
      <c r="E1855" s="256"/>
    </row>
    <row r="1856" spans="5:5" x14ac:dyDescent="0.25">
      <c r="E1856" s="256"/>
    </row>
    <row r="1857" spans="5:5" x14ac:dyDescent="0.25">
      <c r="E1857" s="256"/>
    </row>
    <row r="1858" spans="5:5" x14ac:dyDescent="0.25">
      <c r="E1858" s="256"/>
    </row>
    <row r="1859" spans="5:5" x14ac:dyDescent="0.25">
      <c r="E1859" s="256"/>
    </row>
    <row r="1860" spans="5:5" x14ac:dyDescent="0.25">
      <c r="E1860" s="256"/>
    </row>
    <row r="1861" spans="5:5" x14ac:dyDescent="0.25">
      <c r="E1861" s="256"/>
    </row>
    <row r="1862" spans="5:5" x14ac:dyDescent="0.25">
      <c r="E1862" s="256"/>
    </row>
    <row r="1863" spans="5:5" x14ac:dyDescent="0.25">
      <c r="E1863" s="256"/>
    </row>
    <row r="1864" spans="5:5" x14ac:dyDescent="0.25">
      <c r="E1864" s="256"/>
    </row>
    <row r="1865" spans="5:5" x14ac:dyDescent="0.25">
      <c r="E1865" s="256"/>
    </row>
    <row r="1866" spans="5:5" x14ac:dyDescent="0.25">
      <c r="E1866" s="256"/>
    </row>
    <row r="1867" spans="5:5" x14ac:dyDescent="0.25">
      <c r="E1867" s="256"/>
    </row>
    <row r="1868" spans="5:5" x14ac:dyDescent="0.25">
      <c r="E1868" s="256"/>
    </row>
    <row r="1869" spans="5:5" x14ac:dyDescent="0.25">
      <c r="E1869" s="256"/>
    </row>
    <row r="1870" spans="5:5" x14ac:dyDescent="0.25">
      <c r="E1870" s="256"/>
    </row>
    <row r="1871" spans="5:5" x14ac:dyDescent="0.25">
      <c r="E1871" s="256"/>
    </row>
    <row r="1872" spans="5:5" x14ac:dyDescent="0.25">
      <c r="E1872" s="256"/>
    </row>
    <row r="1873" spans="5:5" x14ac:dyDescent="0.25">
      <c r="E1873" s="256"/>
    </row>
    <row r="1874" spans="5:5" x14ac:dyDescent="0.25">
      <c r="E1874" s="256"/>
    </row>
    <row r="1875" spans="5:5" x14ac:dyDescent="0.25">
      <c r="E1875" s="256"/>
    </row>
    <row r="1876" spans="5:5" x14ac:dyDescent="0.25">
      <c r="E1876" s="256"/>
    </row>
    <row r="1877" spans="5:5" x14ac:dyDescent="0.25">
      <c r="E1877" s="256"/>
    </row>
    <row r="1878" spans="5:5" x14ac:dyDescent="0.25">
      <c r="E1878" s="256"/>
    </row>
    <row r="1879" spans="5:5" x14ac:dyDescent="0.25">
      <c r="E1879" s="256"/>
    </row>
    <row r="1880" spans="5:5" x14ac:dyDescent="0.25">
      <c r="E1880" s="256"/>
    </row>
    <row r="1881" spans="5:5" x14ac:dyDescent="0.25">
      <c r="E1881" s="256"/>
    </row>
    <row r="1882" spans="5:5" x14ac:dyDescent="0.25">
      <c r="E1882" s="256"/>
    </row>
    <row r="1883" spans="5:5" x14ac:dyDescent="0.25">
      <c r="E1883" s="256"/>
    </row>
    <row r="1884" spans="5:5" x14ac:dyDescent="0.25">
      <c r="E1884" s="256"/>
    </row>
    <row r="1885" spans="5:5" x14ac:dyDescent="0.25">
      <c r="E1885" s="256"/>
    </row>
    <row r="1886" spans="5:5" x14ac:dyDescent="0.25">
      <c r="E1886" s="256"/>
    </row>
    <row r="1887" spans="5:5" x14ac:dyDescent="0.25">
      <c r="E1887" s="256"/>
    </row>
    <row r="1888" spans="5:5" x14ac:dyDescent="0.25">
      <c r="E1888" s="256"/>
    </row>
    <row r="1889" spans="5:5" x14ac:dyDescent="0.25">
      <c r="E1889" s="256"/>
    </row>
    <row r="1890" spans="5:5" x14ac:dyDescent="0.25">
      <c r="E1890" s="256"/>
    </row>
    <row r="1891" spans="5:5" x14ac:dyDescent="0.25">
      <c r="E1891" s="256"/>
    </row>
    <row r="1892" spans="5:5" x14ac:dyDescent="0.25">
      <c r="E1892" s="256"/>
    </row>
    <row r="1893" spans="5:5" x14ac:dyDescent="0.25">
      <c r="E1893" s="256"/>
    </row>
    <row r="1894" spans="5:5" x14ac:dyDescent="0.25">
      <c r="E1894" s="256"/>
    </row>
    <row r="1895" spans="5:5" x14ac:dyDescent="0.25">
      <c r="E1895" s="256"/>
    </row>
    <row r="1896" spans="5:5" x14ac:dyDescent="0.25">
      <c r="E1896" s="256"/>
    </row>
    <row r="1897" spans="5:5" x14ac:dyDescent="0.25">
      <c r="E1897" s="256"/>
    </row>
    <row r="1898" spans="5:5" x14ac:dyDescent="0.25">
      <c r="E1898" s="256"/>
    </row>
    <row r="1899" spans="5:5" x14ac:dyDescent="0.25">
      <c r="E1899" s="256"/>
    </row>
    <row r="1900" spans="5:5" x14ac:dyDescent="0.25">
      <c r="E1900" s="256"/>
    </row>
    <row r="1901" spans="5:5" x14ac:dyDescent="0.25">
      <c r="E1901" s="256"/>
    </row>
    <row r="1902" spans="5:5" x14ac:dyDescent="0.25">
      <c r="E1902" s="256"/>
    </row>
    <row r="1903" spans="5:5" x14ac:dyDescent="0.25">
      <c r="E1903" s="256"/>
    </row>
    <row r="1904" spans="5:5" x14ac:dyDescent="0.25">
      <c r="E1904" s="256"/>
    </row>
    <row r="1905" spans="5:5" x14ac:dyDescent="0.25">
      <c r="E1905" s="256"/>
    </row>
    <row r="1906" spans="5:5" x14ac:dyDescent="0.25">
      <c r="E1906" s="256"/>
    </row>
    <row r="1907" spans="5:5" x14ac:dyDescent="0.25">
      <c r="E1907" s="256"/>
    </row>
    <row r="1908" spans="5:5" x14ac:dyDescent="0.25">
      <c r="E1908" s="256"/>
    </row>
    <row r="1909" spans="5:5" x14ac:dyDescent="0.25">
      <c r="E1909" s="256"/>
    </row>
    <row r="1910" spans="5:5" x14ac:dyDescent="0.25">
      <c r="E1910" s="256"/>
    </row>
    <row r="1911" spans="5:5" x14ac:dyDescent="0.25">
      <c r="E1911" s="256"/>
    </row>
    <row r="1912" spans="5:5" x14ac:dyDescent="0.25">
      <c r="E1912" s="256"/>
    </row>
    <row r="1913" spans="5:5" x14ac:dyDescent="0.25">
      <c r="E1913" s="256"/>
    </row>
    <row r="1914" spans="5:5" x14ac:dyDescent="0.25">
      <c r="E1914" s="256"/>
    </row>
    <row r="1915" spans="5:5" x14ac:dyDescent="0.25">
      <c r="E1915" s="256"/>
    </row>
    <row r="1916" spans="5:5" x14ac:dyDescent="0.25">
      <c r="E1916" s="256"/>
    </row>
    <row r="1917" spans="5:5" x14ac:dyDescent="0.25">
      <c r="E1917" s="256"/>
    </row>
    <row r="1918" spans="5:5" x14ac:dyDescent="0.25">
      <c r="E1918" s="256"/>
    </row>
    <row r="1919" spans="5:5" x14ac:dyDescent="0.25">
      <c r="E1919" s="256"/>
    </row>
    <row r="1920" spans="5:5" x14ac:dyDescent="0.25">
      <c r="E1920" s="256"/>
    </row>
    <row r="1921" spans="5:5" x14ac:dyDescent="0.25">
      <c r="E1921" s="256"/>
    </row>
    <row r="1922" spans="5:5" x14ac:dyDescent="0.25">
      <c r="E1922" s="256"/>
    </row>
    <row r="1923" spans="5:5" x14ac:dyDescent="0.25">
      <c r="E1923" s="256"/>
    </row>
    <row r="1924" spans="5:5" x14ac:dyDescent="0.25">
      <c r="E1924" s="256"/>
    </row>
    <row r="1925" spans="5:5" x14ac:dyDescent="0.25">
      <c r="E1925" s="256"/>
    </row>
    <row r="1926" spans="5:5" x14ac:dyDescent="0.25">
      <c r="E1926" s="256"/>
    </row>
    <row r="1927" spans="5:5" x14ac:dyDescent="0.25">
      <c r="E1927" s="256"/>
    </row>
    <row r="1928" spans="5:5" x14ac:dyDescent="0.25">
      <c r="E1928" s="256"/>
    </row>
    <row r="1929" spans="5:5" x14ac:dyDescent="0.25">
      <c r="E1929" s="256"/>
    </row>
    <row r="1930" spans="5:5" x14ac:dyDescent="0.25">
      <c r="E1930" s="256"/>
    </row>
    <row r="1931" spans="5:5" x14ac:dyDescent="0.25">
      <c r="E1931" s="256"/>
    </row>
    <row r="1932" spans="5:5" x14ac:dyDescent="0.25">
      <c r="E1932" s="256"/>
    </row>
    <row r="1933" spans="5:5" x14ac:dyDescent="0.25">
      <c r="E1933" s="256"/>
    </row>
    <row r="1934" spans="5:5" x14ac:dyDescent="0.25">
      <c r="E1934" s="256"/>
    </row>
    <row r="1935" spans="5:5" x14ac:dyDescent="0.25">
      <c r="E1935" s="256"/>
    </row>
    <row r="1936" spans="5:5" x14ac:dyDescent="0.25">
      <c r="E1936" s="256"/>
    </row>
    <row r="1937" spans="5:5" x14ac:dyDescent="0.25">
      <c r="E1937" s="256"/>
    </row>
    <row r="1938" spans="5:5" x14ac:dyDescent="0.25">
      <c r="E1938" s="256"/>
    </row>
    <row r="1939" spans="5:5" x14ac:dyDescent="0.25">
      <c r="E1939" s="256"/>
    </row>
    <row r="1940" spans="5:5" x14ac:dyDescent="0.25">
      <c r="E1940" s="256"/>
    </row>
    <row r="1941" spans="5:5" x14ac:dyDescent="0.25">
      <c r="E1941" s="256"/>
    </row>
    <row r="1942" spans="5:5" x14ac:dyDescent="0.25">
      <c r="E1942" s="256"/>
    </row>
    <row r="1943" spans="5:5" x14ac:dyDescent="0.25">
      <c r="E1943" s="256"/>
    </row>
    <row r="1944" spans="5:5" x14ac:dyDescent="0.25">
      <c r="E1944" s="256"/>
    </row>
    <row r="1945" spans="5:5" x14ac:dyDescent="0.25">
      <c r="E1945" s="256"/>
    </row>
    <row r="1946" spans="5:5" x14ac:dyDescent="0.25">
      <c r="E1946" s="256"/>
    </row>
    <row r="1947" spans="5:5" x14ac:dyDescent="0.25">
      <c r="E1947" s="256"/>
    </row>
    <row r="1948" spans="5:5" x14ac:dyDescent="0.25">
      <c r="E1948" s="256"/>
    </row>
    <row r="1949" spans="5:5" x14ac:dyDescent="0.25">
      <c r="E1949" s="256"/>
    </row>
    <row r="1950" spans="5:5" x14ac:dyDescent="0.25">
      <c r="E1950" s="256"/>
    </row>
    <row r="1951" spans="5:5" x14ac:dyDescent="0.25">
      <c r="E1951" s="256"/>
    </row>
    <row r="1952" spans="5:5" x14ac:dyDescent="0.25">
      <c r="E1952" s="256"/>
    </row>
    <row r="1953" spans="5:5" x14ac:dyDescent="0.25">
      <c r="E1953" s="256"/>
    </row>
    <row r="1954" spans="5:5" x14ac:dyDescent="0.25">
      <c r="E1954" s="256"/>
    </row>
    <row r="1955" spans="5:5" x14ac:dyDescent="0.25">
      <c r="E1955" s="256"/>
    </row>
    <row r="1956" spans="5:5" x14ac:dyDescent="0.25">
      <c r="E1956" s="256"/>
    </row>
    <row r="1957" spans="5:5" x14ac:dyDescent="0.25">
      <c r="E1957" s="256"/>
    </row>
    <row r="1958" spans="5:5" x14ac:dyDescent="0.25">
      <c r="E1958" s="256"/>
    </row>
    <row r="1959" spans="5:5" x14ac:dyDescent="0.25">
      <c r="E1959" s="256"/>
    </row>
    <row r="1960" spans="5:5" x14ac:dyDescent="0.25">
      <c r="E1960" s="256"/>
    </row>
    <row r="1961" spans="5:5" x14ac:dyDescent="0.25">
      <c r="E1961" s="256"/>
    </row>
    <row r="1962" spans="5:5" x14ac:dyDescent="0.25">
      <c r="E1962" s="256"/>
    </row>
    <row r="1963" spans="5:5" x14ac:dyDescent="0.25">
      <c r="E1963" s="256"/>
    </row>
    <row r="1964" spans="5:5" x14ac:dyDescent="0.25">
      <c r="E1964" s="256"/>
    </row>
    <row r="1965" spans="5:5" x14ac:dyDescent="0.25">
      <c r="E1965" s="256"/>
    </row>
    <row r="1966" spans="5:5" x14ac:dyDescent="0.25">
      <c r="E1966" s="256"/>
    </row>
    <row r="1967" spans="5:5" x14ac:dyDescent="0.25">
      <c r="E1967" s="256"/>
    </row>
    <row r="1968" spans="5:5" x14ac:dyDescent="0.25">
      <c r="E1968" s="256"/>
    </row>
    <row r="1969" spans="5:5" x14ac:dyDescent="0.25">
      <c r="E1969" s="256"/>
    </row>
    <row r="1970" spans="5:5" x14ac:dyDescent="0.25">
      <c r="E1970" s="256"/>
    </row>
    <row r="1971" spans="5:5" x14ac:dyDescent="0.25">
      <c r="E1971" s="256"/>
    </row>
    <row r="1972" spans="5:5" x14ac:dyDescent="0.25">
      <c r="E1972" s="256"/>
    </row>
    <row r="1973" spans="5:5" x14ac:dyDescent="0.25">
      <c r="E1973" s="256"/>
    </row>
    <row r="1974" spans="5:5" x14ac:dyDescent="0.25">
      <c r="E1974" s="256"/>
    </row>
    <row r="1975" spans="5:5" x14ac:dyDescent="0.25">
      <c r="E1975" s="256"/>
    </row>
    <row r="1976" spans="5:5" x14ac:dyDescent="0.25">
      <c r="E1976" s="256"/>
    </row>
    <row r="1977" spans="5:5" x14ac:dyDescent="0.25">
      <c r="E1977" s="256"/>
    </row>
    <row r="1978" spans="5:5" x14ac:dyDescent="0.25">
      <c r="E1978" s="256"/>
    </row>
    <row r="1979" spans="5:5" x14ac:dyDescent="0.25">
      <c r="E1979" s="256"/>
    </row>
    <row r="1980" spans="5:5" x14ac:dyDescent="0.25">
      <c r="E1980" s="256"/>
    </row>
    <row r="1981" spans="5:5" x14ac:dyDescent="0.25">
      <c r="E1981" s="256"/>
    </row>
    <row r="1982" spans="5:5" x14ac:dyDescent="0.25">
      <c r="E1982" s="256"/>
    </row>
    <row r="1983" spans="5:5" x14ac:dyDescent="0.25">
      <c r="E1983" s="256"/>
    </row>
    <row r="1984" spans="5:5" x14ac:dyDescent="0.25">
      <c r="E1984" s="256"/>
    </row>
    <row r="1985" spans="5:5" x14ac:dyDescent="0.25">
      <c r="E1985" s="256"/>
    </row>
    <row r="1986" spans="5:5" x14ac:dyDescent="0.25">
      <c r="E1986" s="256"/>
    </row>
    <row r="1987" spans="5:5" x14ac:dyDescent="0.25">
      <c r="E1987" s="256"/>
    </row>
    <row r="1988" spans="5:5" x14ac:dyDescent="0.25">
      <c r="E1988" s="256"/>
    </row>
    <row r="1989" spans="5:5" x14ac:dyDescent="0.25">
      <c r="E1989" s="256"/>
    </row>
    <row r="1990" spans="5:5" x14ac:dyDescent="0.25">
      <c r="E1990" s="256"/>
    </row>
    <row r="1991" spans="5:5" x14ac:dyDescent="0.25">
      <c r="E1991" s="256"/>
    </row>
    <row r="1992" spans="5:5" x14ac:dyDescent="0.25">
      <c r="E1992" s="256"/>
    </row>
    <row r="1993" spans="5:5" x14ac:dyDescent="0.25">
      <c r="E1993" s="256"/>
    </row>
    <row r="1994" spans="5:5" x14ac:dyDescent="0.25">
      <c r="E1994" s="256"/>
    </row>
    <row r="1995" spans="5:5" x14ac:dyDescent="0.25">
      <c r="E1995" s="256"/>
    </row>
    <row r="1996" spans="5:5" x14ac:dyDescent="0.25">
      <c r="E1996" s="256"/>
    </row>
    <row r="1997" spans="5:5" x14ac:dyDescent="0.25">
      <c r="E1997" s="256"/>
    </row>
    <row r="1998" spans="5:5" x14ac:dyDescent="0.25">
      <c r="E1998" s="256"/>
    </row>
    <row r="1999" spans="5:5" x14ac:dyDescent="0.25">
      <c r="E1999" s="256"/>
    </row>
    <row r="2000" spans="5:5" x14ac:dyDescent="0.25">
      <c r="E2000" s="256"/>
    </row>
    <row r="2001" spans="5:5" x14ac:dyDescent="0.25">
      <c r="E2001" s="256"/>
    </row>
    <row r="2002" spans="5:5" x14ac:dyDescent="0.25">
      <c r="E2002" s="256"/>
    </row>
    <row r="2003" spans="5:5" x14ac:dyDescent="0.25">
      <c r="E2003" s="256"/>
    </row>
    <row r="2004" spans="5:5" x14ac:dyDescent="0.25">
      <c r="E2004" s="256"/>
    </row>
    <row r="2005" spans="5:5" x14ac:dyDescent="0.25">
      <c r="E2005" s="256"/>
    </row>
    <row r="2006" spans="5:5" x14ac:dyDescent="0.25">
      <c r="E2006" s="256"/>
    </row>
    <row r="2007" spans="5:5" x14ac:dyDescent="0.25">
      <c r="E2007" s="256"/>
    </row>
    <row r="2008" spans="5:5" x14ac:dyDescent="0.25">
      <c r="E2008" s="256"/>
    </row>
    <row r="2009" spans="5:5" x14ac:dyDescent="0.25">
      <c r="E2009" s="256"/>
    </row>
    <row r="2010" spans="5:5" x14ac:dyDescent="0.25">
      <c r="E2010" s="256"/>
    </row>
    <row r="2011" spans="5:5" x14ac:dyDescent="0.25">
      <c r="E2011" s="256"/>
    </row>
    <row r="2012" spans="5:5" x14ac:dyDescent="0.25">
      <c r="E2012" s="256"/>
    </row>
    <row r="2013" spans="5:5" x14ac:dyDescent="0.25">
      <c r="E2013" s="256"/>
    </row>
    <row r="2014" spans="5:5" x14ac:dyDescent="0.25">
      <c r="E2014" s="256"/>
    </row>
    <row r="2015" spans="5:5" x14ac:dyDescent="0.25">
      <c r="E2015" s="256"/>
    </row>
    <row r="2016" spans="5:5" x14ac:dyDescent="0.25">
      <c r="E2016" s="256"/>
    </row>
    <row r="2017" spans="5:5" x14ac:dyDescent="0.25">
      <c r="E2017" s="256"/>
    </row>
    <row r="2018" spans="5:5" x14ac:dyDescent="0.25">
      <c r="E2018" s="256"/>
    </row>
    <row r="2019" spans="5:5" x14ac:dyDescent="0.25">
      <c r="E2019" s="256"/>
    </row>
    <row r="2020" spans="5:5" x14ac:dyDescent="0.25">
      <c r="E2020" s="256"/>
    </row>
    <row r="2021" spans="5:5" x14ac:dyDescent="0.25">
      <c r="E2021" s="256"/>
    </row>
    <row r="2022" spans="5:5" x14ac:dyDescent="0.25">
      <c r="E2022" s="256"/>
    </row>
    <row r="2023" spans="5:5" x14ac:dyDescent="0.25">
      <c r="E2023" s="256"/>
    </row>
    <row r="2024" spans="5:5" x14ac:dyDescent="0.25">
      <c r="E2024" s="256"/>
    </row>
    <row r="2025" spans="5:5" x14ac:dyDescent="0.25">
      <c r="E2025" s="256"/>
    </row>
    <row r="2026" spans="5:5" x14ac:dyDescent="0.25">
      <c r="E2026" s="256"/>
    </row>
    <row r="2027" spans="5:5" x14ac:dyDescent="0.25">
      <c r="E2027" s="256"/>
    </row>
    <row r="2028" spans="5:5" x14ac:dyDescent="0.25">
      <c r="E2028" s="256"/>
    </row>
    <row r="2029" spans="5:5" x14ac:dyDescent="0.25">
      <c r="E2029" s="256"/>
    </row>
    <row r="2030" spans="5:5" x14ac:dyDescent="0.25">
      <c r="E2030" s="256"/>
    </row>
    <row r="2031" spans="5:5" x14ac:dyDescent="0.25">
      <c r="E2031" s="256"/>
    </row>
    <row r="2032" spans="5:5" x14ac:dyDescent="0.25">
      <c r="E2032" s="256"/>
    </row>
    <row r="2033" spans="5:5" x14ac:dyDescent="0.25">
      <c r="E2033" s="256"/>
    </row>
    <row r="2034" spans="5:5" x14ac:dyDescent="0.25">
      <c r="E2034" s="256"/>
    </row>
    <row r="2035" spans="5:5" x14ac:dyDescent="0.25">
      <c r="E2035" s="256"/>
    </row>
    <row r="2036" spans="5:5" x14ac:dyDescent="0.25">
      <c r="E2036" s="256"/>
    </row>
    <row r="2037" spans="5:5" x14ac:dyDescent="0.25">
      <c r="E2037" s="256"/>
    </row>
    <row r="2038" spans="5:5" x14ac:dyDescent="0.25">
      <c r="E2038" s="256"/>
    </row>
    <row r="2039" spans="5:5" x14ac:dyDescent="0.25">
      <c r="E2039" s="256"/>
    </row>
    <row r="2040" spans="5:5" x14ac:dyDescent="0.25">
      <c r="E2040" s="256"/>
    </row>
    <row r="2041" spans="5:5" x14ac:dyDescent="0.25">
      <c r="E2041" s="256"/>
    </row>
    <row r="2042" spans="5:5" x14ac:dyDescent="0.25">
      <c r="E2042" s="256"/>
    </row>
    <row r="2043" spans="5:5" x14ac:dyDescent="0.25">
      <c r="E2043" s="256"/>
    </row>
    <row r="2044" spans="5:5" x14ac:dyDescent="0.25">
      <c r="E2044" s="256"/>
    </row>
    <row r="2045" spans="5:5" x14ac:dyDescent="0.25">
      <c r="E2045" s="256"/>
    </row>
    <row r="2046" spans="5:5" x14ac:dyDescent="0.25">
      <c r="E2046" s="256"/>
    </row>
    <row r="2047" spans="5:5" x14ac:dyDescent="0.25">
      <c r="E2047" s="256"/>
    </row>
    <row r="2048" spans="5:5" x14ac:dyDescent="0.25">
      <c r="E2048" s="256"/>
    </row>
    <row r="2049" spans="5:5" x14ac:dyDescent="0.25">
      <c r="E2049" s="256"/>
    </row>
    <row r="2050" spans="5:5" x14ac:dyDescent="0.25">
      <c r="E2050" s="256"/>
    </row>
    <row r="2051" spans="5:5" x14ac:dyDescent="0.25">
      <c r="E2051" s="256"/>
    </row>
    <row r="2052" spans="5:5" x14ac:dyDescent="0.25">
      <c r="E2052" s="256"/>
    </row>
    <row r="2053" spans="5:5" x14ac:dyDescent="0.25">
      <c r="E2053" s="256"/>
    </row>
    <row r="2054" spans="5:5" x14ac:dyDescent="0.25">
      <c r="E2054" s="256"/>
    </row>
    <row r="2055" spans="5:5" x14ac:dyDescent="0.25">
      <c r="E2055" s="256"/>
    </row>
    <row r="2056" spans="5:5" x14ac:dyDescent="0.25">
      <c r="E2056" s="256"/>
    </row>
    <row r="2057" spans="5:5" x14ac:dyDescent="0.25">
      <c r="E2057" s="256"/>
    </row>
    <row r="2058" spans="5:5" x14ac:dyDescent="0.25">
      <c r="E2058" s="256"/>
    </row>
    <row r="2059" spans="5:5" x14ac:dyDescent="0.25">
      <c r="E2059" s="256"/>
    </row>
    <row r="2060" spans="5:5" x14ac:dyDescent="0.25">
      <c r="E2060" s="256"/>
    </row>
    <row r="2061" spans="5:5" x14ac:dyDescent="0.25">
      <c r="E2061" s="256"/>
    </row>
    <row r="2062" spans="5:5" x14ac:dyDescent="0.25">
      <c r="E2062" s="256"/>
    </row>
    <row r="2063" spans="5:5" x14ac:dyDescent="0.25">
      <c r="E2063" s="256"/>
    </row>
    <row r="2064" spans="5:5" x14ac:dyDescent="0.25">
      <c r="E2064" s="256"/>
    </row>
    <row r="2065" spans="5:5" x14ac:dyDescent="0.25">
      <c r="E2065" s="256"/>
    </row>
    <row r="2066" spans="5:5" x14ac:dyDescent="0.25">
      <c r="E2066" s="256"/>
    </row>
    <row r="2067" spans="5:5" x14ac:dyDescent="0.25">
      <c r="E2067" s="256"/>
    </row>
    <row r="2068" spans="5:5" x14ac:dyDescent="0.25">
      <c r="E2068" s="256"/>
    </row>
    <row r="2069" spans="5:5" x14ac:dyDescent="0.25">
      <c r="E2069" s="256"/>
    </row>
    <row r="2070" spans="5:5" x14ac:dyDescent="0.25">
      <c r="E2070" s="256"/>
    </row>
    <row r="2071" spans="5:5" x14ac:dyDescent="0.25">
      <c r="E2071" s="256"/>
    </row>
    <row r="2072" spans="5:5" x14ac:dyDescent="0.25">
      <c r="E2072" s="256"/>
    </row>
    <row r="2073" spans="5:5" x14ac:dyDescent="0.25">
      <c r="E2073" s="256"/>
    </row>
    <row r="2074" spans="5:5" x14ac:dyDescent="0.25">
      <c r="E2074" s="256"/>
    </row>
    <row r="2075" spans="5:5" x14ac:dyDescent="0.25">
      <c r="E2075" s="256"/>
    </row>
    <row r="2076" spans="5:5" x14ac:dyDescent="0.25">
      <c r="E2076" s="256"/>
    </row>
    <row r="2077" spans="5:5" x14ac:dyDescent="0.25">
      <c r="E2077" s="256"/>
    </row>
    <row r="2078" spans="5:5" x14ac:dyDescent="0.25">
      <c r="E2078" s="256"/>
    </row>
    <row r="2079" spans="5:5" x14ac:dyDescent="0.25">
      <c r="E2079" s="256"/>
    </row>
    <row r="2080" spans="5:5" x14ac:dyDescent="0.25">
      <c r="E2080" s="256"/>
    </row>
    <row r="2081" spans="5:5" x14ac:dyDescent="0.25">
      <c r="E2081" s="256"/>
    </row>
    <row r="2082" spans="5:5" x14ac:dyDescent="0.25">
      <c r="E2082" s="256"/>
    </row>
    <row r="2083" spans="5:5" x14ac:dyDescent="0.25">
      <c r="E2083" s="256"/>
    </row>
    <row r="2084" spans="5:5" x14ac:dyDescent="0.25">
      <c r="E2084" s="256"/>
    </row>
    <row r="2085" spans="5:5" x14ac:dyDescent="0.25">
      <c r="E2085" s="256"/>
    </row>
    <row r="2086" spans="5:5" x14ac:dyDescent="0.25">
      <c r="E2086" s="256"/>
    </row>
    <row r="2087" spans="5:5" x14ac:dyDescent="0.25">
      <c r="E2087" s="256"/>
    </row>
    <row r="2088" spans="5:5" x14ac:dyDescent="0.25">
      <c r="E2088" s="256"/>
    </row>
    <row r="2089" spans="5:5" x14ac:dyDescent="0.25">
      <c r="E2089" s="256"/>
    </row>
    <row r="2090" spans="5:5" x14ac:dyDescent="0.25">
      <c r="E2090" s="256"/>
    </row>
    <row r="2091" spans="5:5" x14ac:dyDescent="0.25">
      <c r="E2091" s="256"/>
    </row>
    <row r="2092" spans="5:5" x14ac:dyDescent="0.25">
      <c r="E2092" s="256"/>
    </row>
    <row r="2093" spans="5:5" x14ac:dyDescent="0.25">
      <c r="E2093" s="256"/>
    </row>
    <row r="2094" spans="5:5" x14ac:dyDescent="0.25">
      <c r="E2094" s="256"/>
    </row>
    <row r="2095" spans="5:5" x14ac:dyDescent="0.25">
      <c r="E2095" s="256"/>
    </row>
    <row r="2096" spans="5:5" x14ac:dyDescent="0.25">
      <c r="E2096" s="256"/>
    </row>
    <row r="2097" spans="5:5" x14ac:dyDescent="0.25">
      <c r="E2097" s="256"/>
    </row>
    <row r="2098" spans="5:5" x14ac:dyDescent="0.25">
      <c r="E2098" s="256"/>
    </row>
    <row r="2099" spans="5:5" x14ac:dyDescent="0.25">
      <c r="E2099" s="256"/>
    </row>
    <row r="2100" spans="5:5" x14ac:dyDescent="0.25">
      <c r="E2100" s="256"/>
    </row>
    <row r="2101" spans="5:5" x14ac:dyDescent="0.25">
      <c r="E2101" s="256"/>
    </row>
    <row r="2102" spans="5:5" x14ac:dyDescent="0.25">
      <c r="E2102" s="256"/>
    </row>
    <row r="2103" spans="5:5" x14ac:dyDescent="0.25">
      <c r="E2103" s="256"/>
    </row>
    <row r="2104" spans="5:5" x14ac:dyDescent="0.25">
      <c r="E2104" s="256"/>
    </row>
    <row r="2105" spans="5:5" x14ac:dyDescent="0.25">
      <c r="E2105" s="256"/>
    </row>
    <row r="2106" spans="5:5" x14ac:dyDescent="0.25">
      <c r="E2106" s="256"/>
    </row>
    <row r="2107" spans="5:5" x14ac:dyDescent="0.25">
      <c r="E2107" s="256"/>
    </row>
    <row r="2108" spans="5:5" x14ac:dyDescent="0.25">
      <c r="E2108" s="256"/>
    </row>
    <row r="2109" spans="5:5" x14ac:dyDescent="0.25">
      <c r="E2109" s="256"/>
    </row>
    <row r="2110" spans="5:5" x14ac:dyDescent="0.25">
      <c r="E2110" s="256"/>
    </row>
    <row r="2111" spans="5:5" x14ac:dyDescent="0.25">
      <c r="E2111" s="256"/>
    </row>
    <row r="2112" spans="5:5" x14ac:dyDescent="0.25">
      <c r="E2112" s="256"/>
    </row>
    <row r="2113" spans="5:5" x14ac:dyDescent="0.25">
      <c r="E2113" s="256"/>
    </row>
    <row r="2114" spans="5:5" x14ac:dyDescent="0.25">
      <c r="E2114" s="256"/>
    </row>
    <row r="2115" spans="5:5" x14ac:dyDescent="0.25">
      <c r="E2115" s="256"/>
    </row>
    <row r="2116" spans="5:5" x14ac:dyDescent="0.25">
      <c r="E2116" s="256"/>
    </row>
    <row r="2117" spans="5:5" x14ac:dyDescent="0.25">
      <c r="E2117" s="256"/>
    </row>
    <row r="2118" spans="5:5" x14ac:dyDescent="0.25">
      <c r="E2118" s="256"/>
    </row>
    <row r="2119" spans="5:5" x14ac:dyDescent="0.25">
      <c r="E2119" s="256"/>
    </row>
    <row r="2120" spans="5:5" x14ac:dyDescent="0.25">
      <c r="E2120" s="256"/>
    </row>
    <row r="2121" spans="5:5" x14ac:dyDescent="0.25">
      <c r="E2121" s="256"/>
    </row>
    <row r="2122" spans="5:5" x14ac:dyDescent="0.25">
      <c r="E2122" s="256"/>
    </row>
    <row r="2123" spans="5:5" x14ac:dyDescent="0.25">
      <c r="E2123" s="256"/>
    </row>
    <row r="2124" spans="5:5" x14ac:dyDescent="0.25">
      <c r="E2124" s="256"/>
    </row>
    <row r="2125" spans="5:5" x14ac:dyDescent="0.25">
      <c r="E2125" s="256"/>
    </row>
    <row r="2126" spans="5:5" x14ac:dyDescent="0.25">
      <c r="E2126" s="256"/>
    </row>
    <row r="2127" spans="5:5" x14ac:dyDescent="0.25">
      <c r="E2127" s="256"/>
    </row>
    <row r="2128" spans="5:5" x14ac:dyDescent="0.25">
      <c r="E2128" s="256"/>
    </row>
    <row r="2129" spans="5:5" x14ac:dyDescent="0.25">
      <c r="E2129" s="256"/>
    </row>
    <row r="2130" spans="5:5" x14ac:dyDescent="0.25">
      <c r="E2130" s="256"/>
    </row>
    <row r="2131" spans="5:5" x14ac:dyDescent="0.25">
      <c r="E2131" s="256"/>
    </row>
    <row r="2132" spans="5:5" x14ac:dyDescent="0.25">
      <c r="E2132" s="256"/>
    </row>
    <row r="2133" spans="5:5" x14ac:dyDescent="0.25">
      <c r="E2133" s="256"/>
    </row>
    <row r="2134" spans="5:5" x14ac:dyDescent="0.25">
      <c r="E2134" s="256"/>
    </row>
    <row r="2135" spans="5:5" x14ac:dyDescent="0.25">
      <c r="E2135" s="256"/>
    </row>
    <row r="2136" spans="5:5" x14ac:dyDescent="0.25">
      <c r="E2136" s="256"/>
    </row>
    <row r="2137" spans="5:5" x14ac:dyDescent="0.25">
      <c r="E2137" s="256"/>
    </row>
    <row r="2138" spans="5:5" x14ac:dyDescent="0.25">
      <c r="E2138" s="256"/>
    </row>
    <row r="2139" spans="5:5" x14ac:dyDescent="0.25">
      <c r="E2139" s="256"/>
    </row>
    <row r="2140" spans="5:5" x14ac:dyDescent="0.25">
      <c r="E2140" s="256"/>
    </row>
    <row r="2141" spans="5:5" x14ac:dyDescent="0.25">
      <c r="E2141" s="256"/>
    </row>
    <row r="2142" spans="5:5" x14ac:dyDescent="0.25">
      <c r="E2142" s="256"/>
    </row>
    <row r="2143" spans="5:5" x14ac:dyDescent="0.25">
      <c r="E2143" s="256"/>
    </row>
    <row r="2144" spans="5:5" x14ac:dyDescent="0.25">
      <c r="E2144" s="256"/>
    </row>
    <row r="2145" spans="5:5" x14ac:dyDescent="0.25">
      <c r="E2145" s="256"/>
    </row>
    <row r="2146" spans="5:5" x14ac:dyDescent="0.25">
      <c r="E2146" s="256"/>
    </row>
    <row r="2147" spans="5:5" x14ac:dyDescent="0.25">
      <c r="E2147" s="256"/>
    </row>
    <row r="2148" spans="5:5" x14ac:dyDescent="0.25">
      <c r="E2148" s="256"/>
    </row>
    <row r="2149" spans="5:5" x14ac:dyDescent="0.25">
      <c r="E2149" s="256"/>
    </row>
    <row r="2150" spans="5:5" x14ac:dyDescent="0.25">
      <c r="E2150" s="256"/>
    </row>
    <row r="2151" spans="5:5" x14ac:dyDescent="0.25">
      <c r="E2151" s="256"/>
    </row>
    <row r="2152" spans="5:5" x14ac:dyDescent="0.25">
      <c r="E2152" s="256"/>
    </row>
    <row r="2153" spans="5:5" x14ac:dyDescent="0.25">
      <c r="E2153" s="256"/>
    </row>
    <row r="2154" spans="5:5" x14ac:dyDescent="0.25">
      <c r="E2154" s="256"/>
    </row>
    <row r="2155" spans="5:5" x14ac:dyDescent="0.25">
      <c r="E2155" s="256"/>
    </row>
    <row r="2156" spans="5:5" x14ac:dyDescent="0.25">
      <c r="E2156" s="256"/>
    </row>
    <row r="2157" spans="5:5" x14ac:dyDescent="0.25">
      <c r="E2157" s="256"/>
    </row>
    <row r="2158" spans="5:5" x14ac:dyDescent="0.25">
      <c r="E2158" s="256"/>
    </row>
    <row r="2159" spans="5:5" x14ac:dyDescent="0.25">
      <c r="E2159" s="256"/>
    </row>
    <row r="2160" spans="5:5" x14ac:dyDescent="0.25">
      <c r="E2160" s="256"/>
    </row>
    <row r="2161" spans="5:5" x14ac:dyDescent="0.25">
      <c r="E2161" s="256"/>
    </row>
    <row r="2162" spans="5:5" x14ac:dyDescent="0.25">
      <c r="E2162" s="256"/>
    </row>
    <row r="2163" spans="5:5" x14ac:dyDescent="0.25">
      <c r="E2163" s="256"/>
    </row>
    <row r="2164" spans="5:5" x14ac:dyDescent="0.25">
      <c r="E2164" s="256"/>
    </row>
    <row r="2165" spans="5:5" x14ac:dyDescent="0.25">
      <c r="E2165" s="256"/>
    </row>
    <row r="2166" spans="5:5" x14ac:dyDescent="0.25">
      <c r="E2166" s="256"/>
    </row>
    <row r="2167" spans="5:5" x14ac:dyDescent="0.25">
      <c r="E2167" s="256"/>
    </row>
    <row r="2168" spans="5:5" x14ac:dyDescent="0.25">
      <c r="E2168" s="256"/>
    </row>
    <row r="2169" spans="5:5" x14ac:dyDescent="0.25">
      <c r="E2169" s="256"/>
    </row>
    <row r="2170" spans="5:5" x14ac:dyDescent="0.25">
      <c r="E2170" s="256"/>
    </row>
    <row r="2171" spans="5:5" x14ac:dyDescent="0.25">
      <c r="E2171" s="256"/>
    </row>
    <row r="2172" spans="5:5" x14ac:dyDescent="0.25">
      <c r="E2172" s="256"/>
    </row>
    <row r="2173" spans="5:5" x14ac:dyDescent="0.25">
      <c r="E2173" s="256"/>
    </row>
    <row r="2174" spans="5:5" x14ac:dyDescent="0.25">
      <c r="E2174" s="256"/>
    </row>
    <row r="2175" spans="5:5" x14ac:dyDescent="0.25">
      <c r="E2175" s="256"/>
    </row>
    <row r="2176" spans="5:5" x14ac:dyDescent="0.25">
      <c r="E2176" s="256"/>
    </row>
    <row r="2177" spans="5:5" x14ac:dyDescent="0.25">
      <c r="E2177" s="256"/>
    </row>
    <row r="2178" spans="5:5" x14ac:dyDescent="0.25">
      <c r="E2178" s="256"/>
    </row>
    <row r="2179" spans="5:5" x14ac:dyDescent="0.25">
      <c r="E2179" s="256"/>
    </row>
    <row r="2180" spans="5:5" x14ac:dyDescent="0.25">
      <c r="E2180" s="256"/>
    </row>
    <row r="2181" spans="5:5" x14ac:dyDescent="0.25">
      <c r="E2181" s="256"/>
    </row>
    <row r="2182" spans="5:5" x14ac:dyDescent="0.25">
      <c r="E2182" s="256"/>
    </row>
    <row r="2183" spans="5:5" x14ac:dyDescent="0.25">
      <c r="E2183" s="256"/>
    </row>
    <row r="2184" spans="5:5" x14ac:dyDescent="0.25">
      <c r="E2184" s="256"/>
    </row>
    <row r="2185" spans="5:5" x14ac:dyDescent="0.25">
      <c r="E2185" s="256"/>
    </row>
    <row r="2186" spans="5:5" x14ac:dyDescent="0.25">
      <c r="E2186" s="256"/>
    </row>
    <row r="2187" spans="5:5" x14ac:dyDescent="0.25">
      <c r="E2187" s="256"/>
    </row>
    <row r="2188" spans="5:5" x14ac:dyDescent="0.25">
      <c r="E2188" s="256"/>
    </row>
    <row r="2189" spans="5:5" x14ac:dyDescent="0.25">
      <c r="E2189" s="256"/>
    </row>
    <row r="2190" spans="5:5" x14ac:dyDescent="0.25">
      <c r="E2190" s="256"/>
    </row>
    <row r="2191" spans="5:5" x14ac:dyDescent="0.25">
      <c r="E2191" s="256"/>
    </row>
    <row r="2192" spans="5:5" x14ac:dyDescent="0.25">
      <c r="E2192" s="256"/>
    </row>
    <row r="2193" spans="5:5" x14ac:dyDescent="0.25">
      <c r="E2193" s="256"/>
    </row>
    <row r="2194" spans="5:5" x14ac:dyDescent="0.25">
      <c r="E2194" s="256"/>
    </row>
    <row r="2195" spans="5:5" x14ac:dyDescent="0.25">
      <c r="E2195" s="256"/>
    </row>
    <row r="2196" spans="5:5" x14ac:dyDescent="0.25">
      <c r="E2196" s="256"/>
    </row>
    <row r="2197" spans="5:5" x14ac:dyDescent="0.25">
      <c r="E2197" s="256"/>
    </row>
    <row r="2198" spans="5:5" x14ac:dyDescent="0.25">
      <c r="E2198" s="256"/>
    </row>
    <row r="2199" spans="5:5" x14ac:dyDescent="0.25">
      <c r="E2199" s="256"/>
    </row>
    <row r="2200" spans="5:5" x14ac:dyDescent="0.25">
      <c r="E2200" s="256"/>
    </row>
    <row r="2201" spans="5:5" x14ac:dyDescent="0.25">
      <c r="E2201" s="256"/>
    </row>
    <row r="2202" spans="5:5" x14ac:dyDescent="0.25">
      <c r="E2202" s="256"/>
    </row>
    <row r="2203" spans="5:5" x14ac:dyDescent="0.25">
      <c r="E2203" s="256"/>
    </row>
    <row r="2204" spans="5:5" x14ac:dyDescent="0.25">
      <c r="E2204" s="256"/>
    </row>
    <row r="2205" spans="5:5" x14ac:dyDescent="0.25">
      <c r="E2205" s="256"/>
    </row>
    <row r="2206" spans="5:5" x14ac:dyDescent="0.25">
      <c r="E2206" s="256"/>
    </row>
    <row r="2207" spans="5:5" x14ac:dyDescent="0.25">
      <c r="E2207" s="256"/>
    </row>
    <row r="2208" spans="5:5" x14ac:dyDescent="0.25">
      <c r="E2208" s="256"/>
    </row>
    <row r="2209" spans="5:5" x14ac:dyDescent="0.25">
      <c r="E2209" s="256"/>
    </row>
    <row r="2210" spans="5:5" x14ac:dyDescent="0.25">
      <c r="E2210" s="256"/>
    </row>
    <row r="2211" spans="5:5" x14ac:dyDescent="0.25">
      <c r="E2211" s="256"/>
    </row>
    <row r="2212" spans="5:5" x14ac:dyDescent="0.25">
      <c r="E2212" s="256"/>
    </row>
    <row r="2213" spans="5:5" x14ac:dyDescent="0.25">
      <c r="E2213" s="256"/>
    </row>
    <row r="2214" spans="5:5" x14ac:dyDescent="0.25">
      <c r="E2214" s="256"/>
    </row>
    <row r="2215" spans="5:5" x14ac:dyDescent="0.25">
      <c r="E2215" s="256"/>
    </row>
    <row r="2216" spans="5:5" x14ac:dyDescent="0.25">
      <c r="E2216" s="256"/>
    </row>
    <row r="2217" spans="5:5" x14ac:dyDescent="0.25">
      <c r="E2217" s="256"/>
    </row>
    <row r="2218" spans="5:5" x14ac:dyDescent="0.25">
      <c r="E2218" s="256"/>
    </row>
    <row r="2219" spans="5:5" x14ac:dyDescent="0.25">
      <c r="E2219" s="256"/>
    </row>
    <row r="2220" spans="5:5" x14ac:dyDescent="0.25">
      <c r="E2220" s="256"/>
    </row>
    <row r="2221" spans="5:5" x14ac:dyDescent="0.25">
      <c r="E2221" s="256"/>
    </row>
    <row r="2222" spans="5:5" x14ac:dyDescent="0.25">
      <c r="E2222" s="256"/>
    </row>
    <row r="2223" spans="5:5" x14ac:dyDescent="0.25">
      <c r="E2223" s="256"/>
    </row>
    <row r="2224" spans="5:5" x14ac:dyDescent="0.25">
      <c r="E2224" s="256"/>
    </row>
    <row r="2225" spans="5:5" x14ac:dyDescent="0.25">
      <c r="E2225" s="256"/>
    </row>
    <row r="2226" spans="5:5" x14ac:dyDescent="0.25">
      <c r="E2226" s="256"/>
    </row>
    <row r="2227" spans="5:5" x14ac:dyDescent="0.25">
      <c r="E2227" s="256"/>
    </row>
    <row r="2228" spans="5:5" x14ac:dyDescent="0.25">
      <c r="E2228" s="256"/>
    </row>
    <row r="2229" spans="5:5" x14ac:dyDescent="0.25">
      <c r="E2229" s="256"/>
    </row>
    <row r="2230" spans="5:5" x14ac:dyDescent="0.25">
      <c r="E2230" s="256"/>
    </row>
    <row r="2231" spans="5:5" x14ac:dyDescent="0.25">
      <c r="E2231" s="256"/>
    </row>
    <row r="2232" spans="5:5" x14ac:dyDescent="0.25">
      <c r="E2232" s="256"/>
    </row>
    <row r="2233" spans="5:5" x14ac:dyDescent="0.25">
      <c r="E2233" s="256"/>
    </row>
    <row r="2234" spans="5:5" x14ac:dyDescent="0.25">
      <c r="E2234" s="256"/>
    </row>
    <row r="2235" spans="5:5" x14ac:dyDescent="0.25">
      <c r="E2235" s="256"/>
    </row>
    <row r="2236" spans="5:5" x14ac:dyDescent="0.25">
      <c r="E2236" s="256"/>
    </row>
    <row r="2237" spans="5:5" x14ac:dyDescent="0.25">
      <c r="E2237" s="256"/>
    </row>
    <row r="2238" spans="5:5" x14ac:dyDescent="0.25">
      <c r="E2238" s="256"/>
    </row>
    <row r="2239" spans="5:5" x14ac:dyDescent="0.25">
      <c r="E2239" s="256"/>
    </row>
    <row r="2240" spans="5:5" x14ac:dyDescent="0.25">
      <c r="E2240" s="256"/>
    </row>
    <row r="2241" spans="5:5" x14ac:dyDescent="0.25">
      <c r="E2241" s="256"/>
    </row>
    <row r="2242" spans="5:5" x14ac:dyDescent="0.25">
      <c r="E2242" s="256"/>
    </row>
    <row r="2243" spans="5:5" x14ac:dyDescent="0.25">
      <c r="E2243" s="256"/>
    </row>
    <row r="2244" spans="5:5" x14ac:dyDescent="0.25">
      <c r="E2244" s="256"/>
    </row>
    <row r="2245" spans="5:5" x14ac:dyDescent="0.25">
      <c r="E2245" s="256"/>
    </row>
    <row r="2246" spans="5:5" x14ac:dyDescent="0.25">
      <c r="E2246" s="256"/>
    </row>
    <row r="2247" spans="5:5" x14ac:dyDescent="0.25">
      <c r="E2247" s="256"/>
    </row>
    <row r="2248" spans="5:5" x14ac:dyDescent="0.25">
      <c r="E2248" s="256"/>
    </row>
    <row r="2249" spans="5:5" x14ac:dyDescent="0.25">
      <c r="E2249" s="256"/>
    </row>
    <row r="2250" spans="5:5" x14ac:dyDescent="0.25">
      <c r="E2250" s="256"/>
    </row>
    <row r="2251" spans="5:5" x14ac:dyDescent="0.25">
      <c r="E2251" s="256"/>
    </row>
    <row r="2252" spans="5:5" x14ac:dyDescent="0.25">
      <c r="E2252" s="256"/>
    </row>
    <row r="2253" spans="5:5" x14ac:dyDescent="0.25">
      <c r="E2253" s="256"/>
    </row>
    <row r="2254" spans="5:5" x14ac:dyDescent="0.25">
      <c r="E2254" s="256"/>
    </row>
    <row r="2255" spans="5:5" x14ac:dyDescent="0.25">
      <c r="E2255" s="256"/>
    </row>
    <row r="2256" spans="5:5" x14ac:dyDescent="0.25">
      <c r="E2256" s="256"/>
    </row>
    <row r="2257" spans="5:5" x14ac:dyDescent="0.25">
      <c r="E2257" s="256"/>
    </row>
    <row r="2258" spans="5:5" x14ac:dyDescent="0.25">
      <c r="E2258" s="256"/>
    </row>
    <row r="2259" spans="5:5" x14ac:dyDescent="0.25">
      <c r="E2259" s="256"/>
    </row>
    <row r="2260" spans="5:5" x14ac:dyDescent="0.25">
      <c r="E2260" s="256"/>
    </row>
    <row r="2261" spans="5:5" x14ac:dyDescent="0.25">
      <c r="E2261" s="256"/>
    </row>
    <row r="2262" spans="5:5" x14ac:dyDescent="0.25">
      <c r="E2262" s="256"/>
    </row>
    <row r="2263" spans="5:5" x14ac:dyDescent="0.25">
      <c r="E2263" s="256"/>
    </row>
    <row r="2264" spans="5:5" x14ac:dyDescent="0.25">
      <c r="E2264" s="256"/>
    </row>
    <row r="2265" spans="5:5" x14ac:dyDescent="0.25">
      <c r="E2265" s="256"/>
    </row>
    <row r="2266" spans="5:5" x14ac:dyDescent="0.25">
      <c r="E2266" s="256"/>
    </row>
    <row r="2267" spans="5:5" x14ac:dyDescent="0.25">
      <c r="E2267" s="256"/>
    </row>
    <row r="2268" spans="5:5" x14ac:dyDescent="0.25">
      <c r="E2268" s="256"/>
    </row>
    <row r="2269" spans="5:5" x14ac:dyDescent="0.25">
      <c r="E2269" s="256"/>
    </row>
    <row r="2270" spans="5:5" x14ac:dyDescent="0.25">
      <c r="E2270" s="256"/>
    </row>
    <row r="2271" spans="5:5" x14ac:dyDescent="0.25">
      <c r="E2271" s="256"/>
    </row>
    <row r="2272" spans="5:5" x14ac:dyDescent="0.25">
      <c r="E2272" s="256"/>
    </row>
    <row r="2273" spans="5:5" x14ac:dyDescent="0.25">
      <c r="E2273" s="256"/>
    </row>
    <row r="2274" spans="5:5" x14ac:dyDescent="0.25">
      <c r="E2274" s="256"/>
    </row>
    <row r="2275" spans="5:5" x14ac:dyDescent="0.25">
      <c r="E2275" s="256"/>
    </row>
    <row r="2276" spans="5:5" x14ac:dyDescent="0.25">
      <c r="E2276" s="256"/>
    </row>
    <row r="2277" spans="5:5" x14ac:dyDescent="0.25">
      <c r="E2277" s="256"/>
    </row>
    <row r="2278" spans="5:5" x14ac:dyDescent="0.25">
      <c r="E2278" s="256"/>
    </row>
    <row r="2279" spans="5:5" x14ac:dyDescent="0.25">
      <c r="E2279" s="256"/>
    </row>
    <row r="2280" spans="5:5" x14ac:dyDescent="0.25">
      <c r="E2280" s="256"/>
    </row>
    <row r="2281" spans="5:5" x14ac:dyDescent="0.25">
      <c r="E2281" s="256"/>
    </row>
    <row r="2282" spans="5:5" x14ac:dyDescent="0.25">
      <c r="E2282" s="256"/>
    </row>
    <row r="2283" spans="5:5" x14ac:dyDescent="0.25">
      <c r="E2283" s="256"/>
    </row>
    <row r="2284" spans="5:5" x14ac:dyDescent="0.25">
      <c r="E2284" s="256"/>
    </row>
    <row r="2285" spans="5:5" x14ac:dyDescent="0.25">
      <c r="E2285" s="256"/>
    </row>
    <row r="2286" spans="5:5" x14ac:dyDescent="0.25">
      <c r="E2286" s="256"/>
    </row>
    <row r="2287" spans="5:5" x14ac:dyDescent="0.25">
      <c r="E2287" s="256"/>
    </row>
    <row r="2288" spans="5:5" x14ac:dyDescent="0.25">
      <c r="E2288" s="256"/>
    </row>
    <row r="2289" spans="5:5" x14ac:dyDescent="0.25">
      <c r="E2289" s="256"/>
    </row>
    <row r="2290" spans="5:5" x14ac:dyDescent="0.25">
      <c r="E2290" s="256"/>
    </row>
    <row r="2291" spans="5:5" x14ac:dyDescent="0.25">
      <c r="E2291" s="256"/>
    </row>
    <row r="2292" spans="5:5" x14ac:dyDescent="0.25">
      <c r="E2292" s="256"/>
    </row>
    <row r="2293" spans="5:5" x14ac:dyDescent="0.25">
      <c r="E2293" s="256"/>
    </row>
    <row r="2294" spans="5:5" x14ac:dyDescent="0.25">
      <c r="E2294" s="256"/>
    </row>
    <row r="2295" spans="5:5" x14ac:dyDescent="0.25">
      <c r="E2295" s="256"/>
    </row>
    <row r="2296" spans="5:5" x14ac:dyDescent="0.25">
      <c r="E2296" s="256"/>
    </row>
    <row r="2297" spans="5:5" x14ac:dyDescent="0.25">
      <c r="E2297" s="256"/>
    </row>
    <row r="2298" spans="5:5" x14ac:dyDescent="0.25">
      <c r="E2298" s="256"/>
    </row>
    <row r="2299" spans="5:5" x14ac:dyDescent="0.25">
      <c r="E2299" s="256"/>
    </row>
    <row r="2300" spans="5:5" x14ac:dyDescent="0.25">
      <c r="E2300" s="256"/>
    </row>
    <row r="2301" spans="5:5" x14ac:dyDescent="0.25">
      <c r="E2301" s="256"/>
    </row>
    <row r="2302" spans="5:5" x14ac:dyDescent="0.25">
      <c r="E2302" s="256"/>
    </row>
    <row r="2303" spans="5:5" x14ac:dyDescent="0.25">
      <c r="E2303" s="256"/>
    </row>
    <row r="2304" spans="5:5" x14ac:dyDescent="0.25">
      <c r="E2304" s="256"/>
    </row>
    <row r="2305" spans="5:5" x14ac:dyDescent="0.25">
      <c r="E2305" s="256"/>
    </row>
    <row r="2306" spans="5:5" x14ac:dyDescent="0.25">
      <c r="E2306" s="256"/>
    </row>
    <row r="2307" spans="5:5" x14ac:dyDescent="0.25">
      <c r="E2307" s="256"/>
    </row>
    <row r="2308" spans="5:5" x14ac:dyDescent="0.25">
      <c r="E2308" s="256"/>
    </row>
    <row r="2309" spans="5:5" x14ac:dyDescent="0.25">
      <c r="E2309" s="256"/>
    </row>
    <row r="2310" spans="5:5" x14ac:dyDescent="0.25">
      <c r="E2310" s="256"/>
    </row>
    <row r="2311" spans="5:5" x14ac:dyDescent="0.25">
      <c r="E2311" s="256"/>
    </row>
    <row r="2312" spans="5:5" x14ac:dyDescent="0.25">
      <c r="E2312" s="256"/>
    </row>
    <row r="2313" spans="5:5" x14ac:dyDescent="0.25">
      <c r="E2313" s="256"/>
    </row>
    <row r="2314" spans="5:5" x14ac:dyDescent="0.25">
      <c r="E2314" s="256"/>
    </row>
    <row r="2315" spans="5:5" x14ac:dyDescent="0.25">
      <c r="E2315" s="256"/>
    </row>
    <row r="2316" spans="5:5" x14ac:dyDescent="0.25">
      <c r="E2316" s="256"/>
    </row>
    <row r="2317" spans="5:5" x14ac:dyDescent="0.25">
      <c r="E2317" s="256"/>
    </row>
    <row r="2318" spans="5:5" x14ac:dyDescent="0.25">
      <c r="E2318" s="256"/>
    </row>
    <row r="2319" spans="5:5" x14ac:dyDescent="0.25">
      <c r="E2319" s="256"/>
    </row>
    <row r="2320" spans="5:5" x14ac:dyDescent="0.25">
      <c r="E2320" s="256"/>
    </row>
    <row r="2321" spans="5:5" x14ac:dyDescent="0.25">
      <c r="E2321" s="256"/>
    </row>
    <row r="2322" spans="5:5" x14ac:dyDescent="0.25">
      <c r="E2322" s="256"/>
    </row>
    <row r="2323" spans="5:5" x14ac:dyDescent="0.25">
      <c r="E2323" s="256"/>
    </row>
    <row r="2324" spans="5:5" x14ac:dyDescent="0.25">
      <c r="E2324" s="256"/>
    </row>
    <row r="2325" spans="5:5" x14ac:dyDescent="0.25">
      <c r="E2325" s="256"/>
    </row>
    <row r="2326" spans="5:5" x14ac:dyDescent="0.25">
      <c r="E2326" s="256"/>
    </row>
    <row r="2327" spans="5:5" x14ac:dyDescent="0.25">
      <c r="E2327" s="256"/>
    </row>
    <row r="2328" spans="5:5" x14ac:dyDescent="0.25">
      <c r="E2328" s="256"/>
    </row>
    <row r="2329" spans="5:5" x14ac:dyDescent="0.25">
      <c r="E2329" s="256"/>
    </row>
    <row r="2330" spans="5:5" x14ac:dyDescent="0.25">
      <c r="E2330" s="256"/>
    </row>
    <row r="2331" spans="5:5" x14ac:dyDescent="0.25">
      <c r="E2331" s="256"/>
    </row>
    <row r="2332" spans="5:5" x14ac:dyDescent="0.25">
      <c r="E2332" s="256"/>
    </row>
    <row r="2333" spans="5:5" x14ac:dyDescent="0.25">
      <c r="E2333" s="256"/>
    </row>
    <row r="2334" spans="5:5" x14ac:dyDescent="0.25">
      <c r="E2334" s="256"/>
    </row>
    <row r="2335" spans="5:5" x14ac:dyDescent="0.25">
      <c r="E2335" s="256"/>
    </row>
    <row r="2336" spans="5:5" x14ac:dyDescent="0.25">
      <c r="E2336" s="256"/>
    </row>
    <row r="2337" spans="5:5" x14ac:dyDescent="0.25">
      <c r="E2337" s="256"/>
    </row>
    <row r="2338" spans="5:5" x14ac:dyDescent="0.25">
      <c r="E2338" s="256"/>
    </row>
    <row r="2339" spans="5:5" x14ac:dyDescent="0.25">
      <c r="E2339" s="256"/>
    </row>
    <row r="2340" spans="5:5" x14ac:dyDescent="0.25">
      <c r="E2340" s="256"/>
    </row>
    <row r="2341" spans="5:5" x14ac:dyDescent="0.25">
      <c r="E2341" s="256"/>
    </row>
    <row r="2342" spans="5:5" x14ac:dyDescent="0.25">
      <c r="E2342" s="256"/>
    </row>
    <row r="2343" spans="5:5" x14ac:dyDescent="0.25">
      <c r="E2343" s="256"/>
    </row>
    <row r="2344" spans="5:5" x14ac:dyDescent="0.25">
      <c r="E2344" s="256"/>
    </row>
    <row r="2345" spans="5:5" x14ac:dyDescent="0.25">
      <c r="E2345" s="256"/>
    </row>
    <row r="2346" spans="5:5" x14ac:dyDescent="0.25">
      <c r="E2346" s="256"/>
    </row>
    <row r="2347" spans="5:5" x14ac:dyDescent="0.25">
      <c r="E2347" s="256"/>
    </row>
    <row r="2348" spans="5:5" x14ac:dyDescent="0.25">
      <c r="E2348" s="256"/>
    </row>
    <row r="2349" spans="5:5" x14ac:dyDescent="0.25">
      <c r="E2349" s="256"/>
    </row>
    <row r="2350" spans="5:5" x14ac:dyDescent="0.25">
      <c r="E2350" s="256"/>
    </row>
    <row r="2351" spans="5:5" x14ac:dyDescent="0.25">
      <c r="E2351" s="256"/>
    </row>
    <row r="2352" spans="5:5" x14ac:dyDescent="0.25">
      <c r="E2352" s="256"/>
    </row>
    <row r="2353" spans="5:5" x14ac:dyDescent="0.25">
      <c r="E2353" s="256"/>
    </row>
    <row r="2354" spans="5:5" x14ac:dyDescent="0.25">
      <c r="E2354" s="256"/>
    </row>
    <row r="2355" spans="5:5" x14ac:dyDescent="0.25">
      <c r="E2355" s="256"/>
    </row>
    <row r="2356" spans="5:5" x14ac:dyDescent="0.25">
      <c r="E2356" s="256"/>
    </row>
    <row r="2357" spans="5:5" x14ac:dyDescent="0.25">
      <c r="E2357" s="256"/>
    </row>
    <row r="2358" spans="5:5" x14ac:dyDescent="0.25">
      <c r="E2358" s="256"/>
    </row>
    <row r="2359" spans="5:5" x14ac:dyDescent="0.25">
      <c r="E2359" s="256"/>
    </row>
    <row r="2360" spans="5:5" x14ac:dyDescent="0.25">
      <c r="E2360" s="256"/>
    </row>
    <row r="2361" spans="5:5" x14ac:dyDescent="0.25">
      <c r="E2361" s="256"/>
    </row>
    <row r="2362" spans="5:5" x14ac:dyDescent="0.25">
      <c r="E2362" s="256"/>
    </row>
    <row r="2363" spans="5:5" x14ac:dyDescent="0.25">
      <c r="E2363" s="256"/>
    </row>
    <row r="2364" spans="5:5" x14ac:dyDescent="0.25">
      <c r="E2364" s="256"/>
    </row>
    <row r="2365" spans="5:5" x14ac:dyDescent="0.25">
      <c r="E2365" s="256"/>
    </row>
    <row r="2366" spans="5:5" x14ac:dyDescent="0.25">
      <c r="E2366" s="256"/>
    </row>
    <row r="2367" spans="5:5" x14ac:dyDescent="0.25">
      <c r="E2367" s="256"/>
    </row>
    <row r="2368" spans="5:5" x14ac:dyDescent="0.25">
      <c r="E2368" s="256"/>
    </row>
    <row r="2369" spans="5:5" x14ac:dyDescent="0.25">
      <c r="E2369" s="256"/>
    </row>
    <row r="2370" spans="5:5" x14ac:dyDescent="0.25">
      <c r="E2370" s="256"/>
    </row>
    <row r="2371" spans="5:5" x14ac:dyDescent="0.25">
      <c r="E2371" s="256"/>
    </row>
    <row r="2372" spans="5:5" x14ac:dyDescent="0.25">
      <c r="E2372" s="256"/>
    </row>
    <row r="2373" spans="5:5" x14ac:dyDescent="0.25">
      <c r="E2373" s="256"/>
    </row>
    <row r="2374" spans="5:5" x14ac:dyDescent="0.25">
      <c r="E2374" s="256"/>
    </row>
    <row r="2375" spans="5:5" x14ac:dyDescent="0.25">
      <c r="E2375" s="256"/>
    </row>
    <row r="2376" spans="5:5" x14ac:dyDescent="0.25">
      <c r="E2376" s="256"/>
    </row>
    <row r="2377" spans="5:5" x14ac:dyDescent="0.25">
      <c r="E2377" s="256"/>
    </row>
    <row r="2378" spans="5:5" x14ac:dyDescent="0.25">
      <c r="E2378" s="256"/>
    </row>
    <row r="2379" spans="5:5" x14ac:dyDescent="0.25">
      <c r="E2379" s="256"/>
    </row>
    <row r="2380" spans="5:5" x14ac:dyDescent="0.25">
      <c r="E2380" s="256"/>
    </row>
    <row r="2381" spans="5:5" x14ac:dyDescent="0.25">
      <c r="E2381" s="256"/>
    </row>
    <row r="2382" spans="5:5" x14ac:dyDescent="0.25">
      <c r="E2382" s="256"/>
    </row>
    <row r="2383" spans="5:5" x14ac:dyDescent="0.25">
      <c r="E2383" s="256"/>
    </row>
  </sheetData>
  <mergeCells count="3">
    <mergeCell ref="A1:J1"/>
    <mergeCell ref="A2:J2"/>
    <mergeCell ref="B4:D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'D:\MAG TRABAJO\PLAN DE COMPRA\PLAN DE COMPRA 2022\[PLAN DE COMPRA 2022 SEPSA - 170.xlsx]Referencias'!#REF!</xm:f>
          </x14:formula1>
          <xm:sqref>J22 J25:J4558</xm:sqref>
        </x14:dataValidation>
        <x14:dataValidation type="list" allowBlank="1" showInputMessage="1" showErrorMessage="1">
          <x14:formula1>
            <xm:f>'/Users/giovannirodriguez/Library/Containers/com.microsoft.Excel/Data/Documents/C:/Users/jcervantes/AppData/Local/Microsoft/Windows/INetCache/Content.Outlook/86POB764/[PLAN DE COMPRAS PROGRAMA 169-2020 ULTIMA VERSION.xlsx]Referencias'!#REF!</xm:f>
          </x14:formula1>
          <xm:sqref>J13 J15 J17 J20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1"/>
  <sheetViews>
    <sheetView workbookViewId="0"/>
  </sheetViews>
  <sheetFormatPr baseColWidth="10" defaultRowHeight="15" x14ac:dyDescent="0.25"/>
  <sheetData>
    <row r="5" spans="1:8" ht="51" x14ac:dyDescent="0.25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111</v>
      </c>
    </row>
    <row r="6" spans="1:8" ht="25.5" x14ac:dyDescent="0.25">
      <c r="A6" s="10">
        <v>51473016</v>
      </c>
      <c r="B6" s="10">
        <v>20102</v>
      </c>
      <c r="C6" s="11" t="s">
        <v>109</v>
      </c>
      <c r="D6" s="10">
        <v>6</v>
      </c>
      <c r="E6" s="10" t="s">
        <v>24</v>
      </c>
      <c r="F6" s="12">
        <v>61000</v>
      </c>
      <c r="G6" s="13" t="s">
        <v>19</v>
      </c>
      <c r="H6" s="10" t="s">
        <v>113</v>
      </c>
    </row>
    <row r="7" spans="1:8" x14ac:dyDescent="0.25">
      <c r="A7" s="14">
        <v>43211806</v>
      </c>
      <c r="B7" s="14">
        <v>29901</v>
      </c>
      <c r="C7" s="15" t="s">
        <v>107</v>
      </c>
      <c r="D7" s="14">
        <v>15</v>
      </c>
      <c r="E7" s="16" t="s">
        <v>24</v>
      </c>
      <c r="F7" s="17">
        <v>160028</v>
      </c>
      <c r="G7" s="13" t="s">
        <v>112</v>
      </c>
      <c r="H7" s="16" t="s">
        <v>113</v>
      </c>
    </row>
    <row r="8" spans="1:8" x14ac:dyDescent="0.25">
      <c r="A8" s="14">
        <v>44111907</v>
      </c>
      <c r="B8" s="14">
        <v>29901</v>
      </c>
      <c r="C8" s="15" t="s">
        <v>106</v>
      </c>
      <c r="D8" s="14">
        <v>6</v>
      </c>
      <c r="E8" s="16" t="s">
        <v>24</v>
      </c>
      <c r="F8" s="17">
        <v>163522</v>
      </c>
      <c r="G8" s="13" t="s">
        <v>112</v>
      </c>
      <c r="H8" s="16" t="s">
        <v>113</v>
      </c>
    </row>
    <row r="9" spans="1:8" x14ac:dyDescent="0.25">
      <c r="A9" s="14">
        <v>43211802</v>
      </c>
      <c r="B9" s="14">
        <v>29901</v>
      </c>
      <c r="C9" s="15" t="s">
        <v>108</v>
      </c>
      <c r="D9" s="14">
        <v>15</v>
      </c>
      <c r="E9" s="16" t="s">
        <v>24</v>
      </c>
      <c r="F9" s="17">
        <v>35628</v>
      </c>
      <c r="G9" s="13" t="s">
        <v>112</v>
      </c>
      <c r="H9" s="16" t="s">
        <v>113</v>
      </c>
    </row>
    <row r="10" spans="1:8" x14ac:dyDescent="0.25">
      <c r="A10" s="14">
        <v>72153604</v>
      </c>
      <c r="B10" s="14">
        <v>29904</v>
      </c>
      <c r="C10" s="15" t="s">
        <v>110</v>
      </c>
      <c r="D10" s="14">
        <v>6</v>
      </c>
      <c r="E10" s="16" t="s">
        <v>24</v>
      </c>
      <c r="F10" s="18">
        <v>1120500</v>
      </c>
      <c r="G10" s="13" t="s">
        <v>19</v>
      </c>
      <c r="H10" s="16" t="s">
        <v>113</v>
      </c>
    </row>
    <row r="11" spans="1:8" x14ac:dyDescent="0.25">
      <c r="F11" s="23"/>
    </row>
    <row r="14" spans="1:8" ht="33.75" x14ac:dyDescent="0.25">
      <c r="A14" s="2" t="s">
        <v>1</v>
      </c>
      <c r="B14" s="3" t="s">
        <v>2</v>
      </c>
      <c r="C14" s="3" t="s">
        <v>3</v>
      </c>
      <c r="D14" s="4" t="s">
        <v>4</v>
      </c>
      <c r="E14" s="4" t="s">
        <v>5</v>
      </c>
      <c r="F14" s="4" t="s">
        <v>114</v>
      </c>
      <c r="G14" s="4" t="s">
        <v>7</v>
      </c>
      <c r="H14" s="4" t="s">
        <v>111</v>
      </c>
    </row>
    <row r="15" spans="1:8" ht="45.75" x14ac:dyDescent="0.25">
      <c r="A15" s="19">
        <v>12352104</v>
      </c>
      <c r="B15" s="19">
        <v>20102</v>
      </c>
      <c r="C15" s="20" t="s">
        <v>45</v>
      </c>
      <c r="D15" s="5">
        <v>1</v>
      </c>
      <c r="E15" s="5" t="s">
        <v>24</v>
      </c>
      <c r="F15" s="7">
        <v>61000</v>
      </c>
      <c r="G15" s="6" t="s">
        <v>112</v>
      </c>
      <c r="H15" s="5" t="s">
        <v>115</v>
      </c>
    </row>
    <row r="16" spans="1:8" ht="23.25" x14ac:dyDescent="0.25">
      <c r="A16" s="24">
        <v>44121619</v>
      </c>
      <c r="B16" s="24">
        <v>29901</v>
      </c>
      <c r="C16" s="25" t="s">
        <v>102</v>
      </c>
      <c r="D16" s="21">
        <v>18</v>
      </c>
      <c r="E16" s="21" t="s">
        <v>24</v>
      </c>
      <c r="F16" s="22">
        <v>19178</v>
      </c>
      <c r="G16" s="6" t="s">
        <v>112</v>
      </c>
      <c r="H16" s="5" t="s">
        <v>115</v>
      </c>
    </row>
    <row r="17" spans="1:8" ht="45.75" x14ac:dyDescent="0.25">
      <c r="A17" s="24">
        <v>44122012</v>
      </c>
      <c r="B17" s="24">
        <v>29901</v>
      </c>
      <c r="C17" s="25" t="s">
        <v>103</v>
      </c>
      <c r="D17" s="21">
        <v>55</v>
      </c>
      <c r="E17" s="21" t="s">
        <v>24</v>
      </c>
      <c r="F17" s="22">
        <v>120000</v>
      </c>
      <c r="G17" s="6" t="s">
        <v>112</v>
      </c>
      <c r="H17" s="5" t="s">
        <v>115</v>
      </c>
    </row>
    <row r="18" spans="1:8" ht="57" x14ac:dyDescent="0.25">
      <c r="A18" s="24">
        <v>44122104</v>
      </c>
      <c r="B18" s="24">
        <v>29901</v>
      </c>
      <c r="C18" s="25" t="s">
        <v>77</v>
      </c>
      <c r="D18" s="21">
        <v>520</v>
      </c>
      <c r="E18" s="21" t="s">
        <v>24</v>
      </c>
      <c r="F18" s="22">
        <v>100000</v>
      </c>
      <c r="G18" s="6" t="s">
        <v>112</v>
      </c>
      <c r="H18" s="5" t="s">
        <v>115</v>
      </c>
    </row>
    <row r="19" spans="1:8" ht="45.75" x14ac:dyDescent="0.25">
      <c r="A19" s="24">
        <v>44122118</v>
      </c>
      <c r="B19" s="24">
        <v>29901</v>
      </c>
      <c r="C19" s="25" t="s">
        <v>61</v>
      </c>
      <c r="D19" s="21">
        <v>288</v>
      </c>
      <c r="E19" s="21" t="s">
        <v>53</v>
      </c>
      <c r="F19" s="22">
        <v>120000</v>
      </c>
      <c r="G19" s="6" t="s">
        <v>112</v>
      </c>
      <c r="H19" s="5" t="s">
        <v>115</v>
      </c>
    </row>
    <row r="20" spans="1:8" x14ac:dyDescent="0.25">
      <c r="A20" s="24">
        <v>30241704</v>
      </c>
      <c r="B20" s="24">
        <v>29904</v>
      </c>
      <c r="C20" s="26" t="s">
        <v>104</v>
      </c>
      <c r="D20" s="21">
        <v>1</v>
      </c>
      <c r="E20" s="21" t="s">
        <v>24</v>
      </c>
      <c r="F20" s="22">
        <v>1120500</v>
      </c>
      <c r="G20" s="6" t="s">
        <v>112</v>
      </c>
      <c r="H20" s="5" t="s">
        <v>115</v>
      </c>
    </row>
    <row r="21" spans="1:8" x14ac:dyDescent="0.25">
      <c r="F21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9"/>
  <sheetViews>
    <sheetView workbookViewId="0"/>
  </sheetViews>
  <sheetFormatPr baseColWidth="10" defaultRowHeight="15" x14ac:dyDescent="0.25"/>
  <sheetData>
    <row r="4" spans="1:2" x14ac:dyDescent="0.25">
      <c r="A4" s="1" t="s">
        <v>9</v>
      </c>
      <c r="B4" t="s">
        <v>10</v>
      </c>
    </row>
    <row r="5" spans="1:2" x14ac:dyDescent="0.25">
      <c r="A5" s="1" t="s">
        <v>11</v>
      </c>
      <c r="B5" t="s">
        <v>12</v>
      </c>
    </row>
    <row r="6" spans="1:2" x14ac:dyDescent="0.25">
      <c r="A6" s="1" t="s">
        <v>13</v>
      </c>
      <c r="B6" t="s">
        <v>14</v>
      </c>
    </row>
    <row r="7" spans="1:2" x14ac:dyDescent="0.25">
      <c r="A7" s="1" t="s">
        <v>15</v>
      </c>
      <c r="B7" t="s">
        <v>16</v>
      </c>
    </row>
    <row r="8" spans="1:2" x14ac:dyDescent="0.25">
      <c r="A8" s="1" t="s">
        <v>17</v>
      </c>
    </row>
    <row r="9" spans="1:2" x14ac:dyDescent="0.25">
      <c r="A9" s="1" t="s">
        <v>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CONSOLIDADO PLAN MAG 2022</vt:lpstr>
      <vt:lpstr> PROGRAMA 16900</vt:lpstr>
      <vt:lpstr>SUBPROGRAMA 17501 DNEA</vt:lpstr>
      <vt:lpstr>SUBPROGRAMA 17502 Clubes 4-S</vt:lpstr>
      <vt:lpstr>PLAN DE COMPRA 170</vt:lpstr>
      <vt:lpstr>Hoja1</vt:lpstr>
      <vt:lpstr>Referencias</vt:lpstr>
      <vt:lpstr>Hoja5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Warner Cruz Barboza</dc:creator>
  <cp:lastModifiedBy>MariFer Cascante</cp:lastModifiedBy>
  <cp:revision/>
  <dcterms:created xsi:type="dcterms:W3CDTF">2019-04-29T17:44:19Z</dcterms:created>
  <dcterms:modified xsi:type="dcterms:W3CDTF">2022-01-10T22:22:00Z</dcterms:modified>
</cp:coreProperties>
</file>