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6945" tabRatio="240" activeTab="0"/>
  </bookViews>
  <sheets>
    <sheet name="PresupTotal" sheetId="1" r:id="rId1"/>
    <sheet name="Hoja1" sheetId="2" r:id="rId2"/>
    <sheet name="Ext" sheetId="3" r:id="rId3"/>
    <sheet name="Hoja2" sheetId="4" r:id="rId4"/>
  </sheets>
  <externalReferences>
    <externalReference r:id="rId7"/>
    <externalReference r:id="rId8"/>
  </externalReferences>
  <definedNames>
    <definedName name="_xlfn.CUBESET" hidden="1">#NAME?</definedName>
    <definedName name="_xlnm.Print_Titles" localSheetId="0">'PresupTotal'!$5:$6</definedName>
  </definedNames>
  <calcPr fullCalcOnLoad="1"/>
</workbook>
</file>

<file path=xl/comments1.xml><?xml version="1.0" encoding="utf-8"?>
<comments xmlns="http://schemas.openxmlformats.org/spreadsheetml/2006/main">
  <authors>
    <author>Grace Diaz</author>
  </authors>
  <commentList>
    <comment ref="C135" authorId="0">
      <text>
        <r>
          <rPr>
            <b/>
            <sz val="9"/>
            <rFont val="Tahoma"/>
            <family val="2"/>
          </rPr>
          <t>Grace Diaz:</t>
        </r>
        <r>
          <rPr>
            <sz val="9"/>
            <rFont val="Tahoma"/>
            <family val="2"/>
          </rPr>
          <t xml:space="preserve">
Equipo de cómputo, multifuncional, equipo y mobiliario oficina
</t>
        </r>
      </text>
    </comment>
    <comment ref="D42" authorId="0">
      <text>
        <r>
          <rPr>
            <b/>
            <sz val="9"/>
            <rFont val="Tahoma"/>
            <family val="0"/>
          </rPr>
          <t>Grace Diaz:</t>
        </r>
        <r>
          <rPr>
            <sz val="9"/>
            <rFont val="Tahoma"/>
            <family val="0"/>
          </rPr>
          <t xml:space="preserve">
Se traslado el monto al 169
</t>
        </r>
      </text>
    </comment>
    <comment ref="D43" authorId="0">
      <text>
        <r>
          <rPr>
            <b/>
            <sz val="9"/>
            <rFont val="Tahoma"/>
            <family val="0"/>
          </rPr>
          <t>Grace Diaz:</t>
        </r>
        <r>
          <rPr>
            <sz val="9"/>
            <rFont val="Tahoma"/>
            <family val="0"/>
          </rPr>
          <t xml:space="preserve">
Se traslado 5 millones al 169
</t>
        </r>
      </text>
    </comment>
    <comment ref="D77" authorId="0">
      <text>
        <r>
          <rPr>
            <b/>
            <sz val="9"/>
            <rFont val="Tahoma"/>
            <family val="0"/>
          </rPr>
          <t>Grace Diaz:</t>
        </r>
        <r>
          <rPr>
            <sz val="9"/>
            <rFont val="Tahoma"/>
            <family val="0"/>
          </rPr>
          <t xml:space="preserve">
se traslado al 169
</t>
        </r>
      </text>
    </comment>
    <comment ref="G41" authorId="0">
      <text>
        <r>
          <rPr>
            <b/>
            <sz val="9"/>
            <rFont val="Tahoma"/>
            <family val="2"/>
          </rPr>
          <t>Grace Diaz:</t>
        </r>
        <r>
          <rPr>
            <sz val="9"/>
            <rFont val="Tahoma"/>
            <family val="2"/>
          </rPr>
          <t xml:space="preserve">
Decretos, reglamentos, leyes
</t>
        </r>
      </text>
    </comment>
    <comment ref="G43" authorId="0">
      <text>
        <r>
          <rPr>
            <b/>
            <sz val="9"/>
            <rFont val="Tahoma"/>
            <family val="2"/>
          </rPr>
          <t>Grace Diaz:</t>
        </r>
        <r>
          <rPr>
            <sz val="9"/>
            <rFont val="Tahoma"/>
            <family val="2"/>
          </rPr>
          <t xml:space="preserve">
Impresión, encuadernación
</t>
        </r>
      </text>
    </comment>
    <comment ref="G44" authorId="0">
      <text>
        <r>
          <rPr>
            <b/>
            <sz val="9"/>
            <rFont val="Tahoma"/>
            <family val="2"/>
          </rPr>
          <t>Grace Diaz:</t>
        </r>
        <r>
          <rPr>
            <sz val="9"/>
            <rFont val="Tahoma"/>
            <family val="2"/>
          </rPr>
          <t xml:space="preserve">
Servicio de grúa
</t>
        </r>
      </text>
    </comment>
    <comment ref="G49" authorId="0">
      <text>
        <r>
          <rPr>
            <b/>
            <sz val="9"/>
            <rFont val="Tahoma"/>
            <family val="2"/>
          </rPr>
          <t>Grace Diaz:</t>
        </r>
        <r>
          <rPr>
            <sz val="9"/>
            <rFont val="Tahoma"/>
            <family val="2"/>
          </rPr>
          <t xml:space="preserve">
RTV
GPS
</t>
        </r>
      </text>
    </comment>
    <comment ref="G45" authorId="0">
      <text>
        <r>
          <rPr>
            <b/>
            <sz val="9"/>
            <rFont val="Tahoma"/>
            <family val="2"/>
          </rPr>
          <t>Grace Diaz:</t>
        </r>
        <r>
          <rPr>
            <sz val="9"/>
            <rFont val="Tahoma"/>
            <family val="2"/>
          </rPr>
          <t xml:space="preserve">
Cannon transferencias bancarias</t>
        </r>
      </text>
    </comment>
    <comment ref="G51" authorId="0">
      <text>
        <r>
          <rPr>
            <b/>
            <sz val="9"/>
            <rFont val="Tahoma"/>
            <family val="2"/>
          </rPr>
          <t>Grace Diaz:</t>
        </r>
        <r>
          <rPr>
            <sz val="9"/>
            <rFont val="Tahoma"/>
            <family val="2"/>
          </rPr>
          <t xml:space="preserve">
Peajes y pasajes buses</t>
        </r>
      </text>
    </comment>
    <comment ref="G80" authorId="0">
      <text>
        <r>
          <rPr>
            <b/>
            <sz val="9"/>
            <rFont val="Tahoma"/>
            <family val="2"/>
          </rPr>
          <t>Grace Diaz:</t>
        </r>
        <r>
          <rPr>
            <sz val="9"/>
            <rFont val="Tahoma"/>
            <family val="2"/>
          </rPr>
          <t xml:space="preserve">
Abono, fertilizantes
</t>
        </r>
      </text>
    </comment>
    <comment ref="G82" authorId="0">
      <text>
        <r>
          <rPr>
            <b/>
            <sz val="9"/>
            <rFont val="Tahoma"/>
            <family val="2"/>
          </rPr>
          <t>Grace Diaz:</t>
        </r>
        <r>
          <rPr>
            <sz val="9"/>
            <rFont val="Tahoma"/>
            <family val="2"/>
          </rPr>
          <t xml:space="preserve">
Semillas parcelas demostración
</t>
        </r>
      </text>
    </comment>
    <comment ref="G90" authorId="0">
      <text>
        <r>
          <rPr>
            <b/>
            <sz val="9"/>
            <rFont val="Tahoma"/>
            <family val="2"/>
          </rPr>
          <t>Grace Diaz:</t>
        </r>
        <r>
          <rPr>
            <sz val="9"/>
            <rFont val="Tahoma"/>
            <family val="2"/>
          </rPr>
          <t xml:space="preserve">
Celosías</t>
        </r>
      </text>
    </comment>
    <comment ref="G91" authorId="0">
      <text>
        <r>
          <rPr>
            <b/>
            <sz val="9"/>
            <rFont val="Tahoma"/>
            <family val="2"/>
          </rPr>
          <t>Grace Diaz:</t>
        </r>
        <r>
          <rPr>
            <sz val="9"/>
            <rFont val="Tahoma"/>
            <family val="2"/>
          </rPr>
          <t xml:space="preserve">
Basureros reciclaje
</t>
        </r>
      </text>
    </comment>
    <comment ref="G92" authorId="0">
      <text>
        <r>
          <rPr>
            <b/>
            <sz val="9"/>
            <rFont val="Tahoma"/>
            <family val="2"/>
          </rPr>
          <t>Grace Diaz:</t>
        </r>
        <r>
          <rPr>
            <sz val="9"/>
            <rFont val="Tahoma"/>
            <family val="2"/>
          </rPr>
          <t xml:space="preserve">
Materiales
</t>
        </r>
      </text>
    </comment>
    <comment ref="G98" authorId="0">
      <text>
        <r>
          <rPr>
            <b/>
            <sz val="9"/>
            <rFont val="Tahoma"/>
            <family val="2"/>
          </rPr>
          <t>Grace Diaz:</t>
        </r>
        <r>
          <rPr>
            <sz val="9"/>
            <rFont val="Tahoma"/>
            <family val="2"/>
          </rPr>
          <t xml:space="preserve">
Toma presión
estetoscopio
glucométro</t>
        </r>
      </text>
    </comment>
    <comment ref="G118" authorId="0">
      <text>
        <r>
          <rPr>
            <b/>
            <sz val="9"/>
            <rFont val="Tahoma"/>
            <family val="2"/>
          </rPr>
          <t>Grace Diaz:</t>
        </r>
        <r>
          <rPr>
            <sz val="9"/>
            <rFont val="Tahoma"/>
            <family val="2"/>
          </rPr>
          <t xml:space="preserve">
Licencias
McAfee Antivirus
Windows Server</t>
        </r>
      </text>
    </comment>
    <comment ref="G114" authorId="0">
      <text>
        <r>
          <rPr>
            <b/>
            <sz val="9"/>
            <rFont val="Tahoma"/>
            <family val="2"/>
          </rPr>
          <t>Grace Diaz:</t>
        </r>
        <r>
          <rPr>
            <sz val="9"/>
            <rFont val="Tahoma"/>
            <family val="2"/>
          </rPr>
          <t xml:space="preserve">
Extinguidores
</t>
        </r>
      </text>
    </comment>
    <comment ref="G104" authorId="0">
      <text>
        <r>
          <rPr>
            <b/>
            <sz val="9"/>
            <rFont val="Tahoma"/>
            <family val="2"/>
          </rPr>
          <t>Grace Diaz:</t>
        </r>
        <r>
          <rPr>
            <sz val="9"/>
            <rFont val="Tahoma"/>
            <family val="2"/>
          </rPr>
          <t xml:space="preserve">
Quick Pass
</t>
        </r>
      </text>
    </comment>
    <comment ref="C58" authorId="0">
      <text>
        <r>
          <rPr>
            <b/>
            <sz val="9"/>
            <rFont val="Tahoma"/>
            <family val="0"/>
          </rPr>
          <t>Grace Diaz:</t>
        </r>
        <r>
          <rPr>
            <sz val="9"/>
            <rFont val="Tahoma"/>
            <family val="0"/>
          </rPr>
          <t xml:space="preserve">
Salud Ocupacional
</t>
        </r>
      </text>
    </comment>
    <comment ref="C113" authorId="0">
      <text>
        <r>
          <rPr>
            <b/>
            <sz val="9"/>
            <rFont val="Tahoma"/>
            <family val="0"/>
          </rPr>
          <t>Grace Diaz:</t>
        </r>
        <r>
          <rPr>
            <sz val="9"/>
            <rFont val="Tahoma"/>
            <family val="0"/>
          </rPr>
          <t xml:space="preserve">
Salud Ocupacional
</t>
        </r>
      </text>
    </comment>
    <comment ref="C114" authorId="0">
      <text>
        <r>
          <rPr>
            <b/>
            <sz val="9"/>
            <rFont val="Tahoma"/>
            <family val="0"/>
          </rPr>
          <t>Grace Diaz:</t>
        </r>
        <r>
          <rPr>
            <sz val="9"/>
            <rFont val="Tahoma"/>
            <family val="0"/>
          </rPr>
          <t xml:space="preserve">
Salud Ocupacional
</t>
        </r>
      </text>
    </comment>
  </commentList>
</comments>
</file>

<file path=xl/sharedStrings.xml><?xml version="1.0" encoding="utf-8"?>
<sst xmlns="http://schemas.openxmlformats.org/spreadsheetml/2006/main" count="357" uniqueCount="324">
  <si>
    <t>SUB.</t>
  </si>
  <si>
    <t>Sueldos para cargos fijos</t>
  </si>
  <si>
    <t>Salario escolar</t>
  </si>
  <si>
    <t>Transporte dentro del país</t>
  </si>
  <si>
    <t>Seguros</t>
  </si>
  <si>
    <t>MATERIALES Y SUMINISTROS</t>
  </si>
  <si>
    <t>Otros productos químicos</t>
  </si>
  <si>
    <t>Utiles y materiales de limpieza</t>
  </si>
  <si>
    <t>Prestaciones legales</t>
  </si>
  <si>
    <t>TOTAL</t>
  </si>
  <si>
    <t>MINISTERIO DE AGRICULTURA Y GANADERIA</t>
  </si>
  <si>
    <t>TRANSFERENCIAS CORRIENTES</t>
  </si>
  <si>
    <t>REMUNERACIONES</t>
  </si>
  <si>
    <t>Remuneraciones eventuales</t>
  </si>
  <si>
    <t>Incentivos salariales</t>
  </si>
  <si>
    <t>Remuneraciones básicas</t>
  </si>
  <si>
    <t>Tiempo extraordinario</t>
  </si>
  <si>
    <t>Retribución por años servidos</t>
  </si>
  <si>
    <t>Restricción al ejercicio liberal de la profesión</t>
  </si>
  <si>
    <t>Decimotercer mes</t>
  </si>
  <si>
    <t>Otros incentivos salariales</t>
  </si>
  <si>
    <t>Contribuc. Patronal al Seguro de Salud C.C.S.S.</t>
  </si>
  <si>
    <t>Contribuc. Patronal Banco Popular y Desarrollo Comunal</t>
  </si>
  <si>
    <t>Contribuciones Pat. Fondo Pensiones y otros Fondos Cap.</t>
  </si>
  <si>
    <t>Contribuc. Patronal al Seguro de Pensiones C.C.S.S.</t>
  </si>
  <si>
    <t>Aporte Patronal Regimen Obligatorio Pensiones Comp.</t>
  </si>
  <si>
    <t>Aporte Patronal Fondo Capitalización Laboral</t>
  </si>
  <si>
    <t>SERVICIOS</t>
  </si>
  <si>
    <t>Servicio de agua y alcantarillado</t>
  </si>
  <si>
    <t>Servicio de energía eléctrica</t>
  </si>
  <si>
    <t>Servicio de correo</t>
  </si>
  <si>
    <t>Servicio de telecomunicaciones</t>
  </si>
  <si>
    <t>Otros servicios básicos</t>
  </si>
  <si>
    <t>Servicio comerciales y financieros</t>
  </si>
  <si>
    <t>Publicidad y propaganda</t>
  </si>
  <si>
    <t>Gastos de viaje y de transporte</t>
  </si>
  <si>
    <t>Viáticos dentro del país</t>
  </si>
  <si>
    <t>Transporte en el exterior</t>
  </si>
  <si>
    <t>Viáticos en el exterior</t>
  </si>
  <si>
    <t>Seguros, reaseguros y otras obligaciones</t>
  </si>
  <si>
    <t>Mantenimiento y reparación</t>
  </si>
  <si>
    <t>0.01</t>
  </si>
  <si>
    <t>0.01.01</t>
  </si>
  <si>
    <t>0.02</t>
  </si>
  <si>
    <t>0.02.01</t>
  </si>
  <si>
    <t>0.03</t>
  </si>
  <si>
    <t>0.03.01</t>
  </si>
  <si>
    <t>0.03.02</t>
  </si>
  <si>
    <t>0.03.03</t>
  </si>
  <si>
    <t>0.03.04</t>
  </si>
  <si>
    <t>0.03.99</t>
  </si>
  <si>
    <t>0.04</t>
  </si>
  <si>
    <t>0.04.01</t>
  </si>
  <si>
    <t>0.04.05</t>
  </si>
  <si>
    <t>0.05</t>
  </si>
  <si>
    <t>0.05.01</t>
  </si>
  <si>
    <t>0.05.02</t>
  </si>
  <si>
    <t>0.05.03</t>
  </si>
  <si>
    <t>1.02.01</t>
  </si>
  <si>
    <t>1.02.02</t>
  </si>
  <si>
    <t>1.02.03</t>
  </si>
  <si>
    <t>1.02.04</t>
  </si>
  <si>
    <t>1.02.99</t>
  </si>
  <si>
    <t>1.03.02</t>
  </si>
  <si>
    <t>1.03.03</t>
  </si>
  <si>
    <t>1.05.01</t>
  </si>
  <si>
    <t>1.05.02</t>
  </si>
  <si>
    <t>1.05.03</t>
  </si>
  <si>
    <t>1.05.04</t>
  </si>
  <si>
    <t>1.08.01</t>
  </si>
  <si>
    <t>1.08.05</t>
  </si>
  <si>
    <t>1.08.06</t>
  </si>
  <si>
    <t>1.08.07</t>
  </si>
  <si>
    <t>1.08.08</t>
  </si>
  <si>
    <t>Mantenimiento de edificios y locales</t>
  </si>
  <si>
    <t>Mantenimiento y reparación de equipo de transporte</t>
  </si>
  <si>
    <t>Mantenimiento y reparación de equipo de comunicación</t>
  </si>
  <si>
    <t>Mantenimiento y reparación de equipo y mob. Oficina</t>
  </si>
  <si>
    <t>Mantenimiento y reparación de equipo cómputo y sist.</t>
  </si>
  <si>
    <t>Mantenimiento y reparación de otros equipos</t>
  </si>
  <si>
    <t>1.08.99</t>
  </si>
  <si>
    <t>Contribuciones Pat. al Desarrollo y la Seguridad Social</t>
  </si>
  <si>
    <t>Alquileres</t>
  </si>
  <si>
    <t>Servicios diversos</t>
  </si>
  <si>
    <t>Productos químicos y conexos</t>
  </si>
  <si>
    <t>2.01.01</t>
  </si>
  <si>
    <t>Combustibles y lubricantes</t>
  </si>
  <si>
    <t>2.01.02</t>
  </si>
  <si>
    <t>Productos farmacéuticos y medicinales</t>
  </si>
  <si>
    <t>2.01.04</t>
  </si>
  <si>
    <t>Tintas, pinturas y diluyentes</t>
  </si>
  <si>
    <t>2.01.99</t>
  </si>
  <si>
    <t>Alimentos y productos agropecuarios</t>
  </si>
  <si>
    <t>2.02.03</t>
  </si>
  <si>
    <t>Alimentos y bebidas</t>
  </si>
  <si>
    <t>Materiales y productos uso construcción y mantenim.</t>
  </si>
  <si>
    <t>2.03.01</t>
  </si>
  <si>
    <t>Materiales y productos metálicos</t>
  </si>
  <si>
    <t>2.03.02</t>
  </si>
  <si>
    <t>Materiales y productos minerales y asfálticos</t>
  </si>
  <si>
    <t>2.03.04</t>
  </si>
  <si>
    <t>Materiales y productos eléctricos, telefónicos y de cómputo</t>
  </si>
  <si>
    <t>2.03.06</t>
  </si>
  <si>
    <t>Materiales y productos de plástico</t>
  </si>
  <si>
    <t>Herramientas, repuestos y accesorios</t>
  </si>
  <si>
    <t>2.04.01</t>
  </si>
  <si>
    <t>Herramientas e instrumentos</t>
  </si>
  <si>
    <t>2.04.02</t>
  </si>
  <si>
    <t>Repuestos y accesorios</t>
  </si>
  <si>
    <t>Utiles, materiales y suministros diversos</t>
  </si>
  <si>
    <t>Utiles y materiales de oficina y cómputo</t>
  </si>
  <si>
    <t>2.99.01</t>
  </si>
  <si>
    <t>2.99.02</t>
  </si>
  <si>
    <t>2.99.03</t>
  </si>
  <si>
    <t>Productos de papel, cartón e impresos</t>
  </si>
  <si>
    <t>2.99.04</t>
  </si>
  <si>
    <t>Textiles y vestuario</t>
  </si>
  <si>
    <t>2.99.05</t>
  </si>
  <si>
    <t>2.99.07</t>
  </si>
  <si>
    <t>2.99.99</t>
  </si>
  <si>
    <t>Otros útiles y materiales específicos</t>
  </si>
  <si>
    <t>Utiles y materiales de cocina y comedor</t>
  </si>
  <si>
    <t>BIENES DURADEROS</t>
  </si>
  <si>
    <t>5.01.03</t>
  </si>
  <si>
    <t>Equipo de comunicación</t>
  </si>
  <si>
    <t>5.01.04</t>
  </si>
  <si>
    <t>Equipo y mobiliario de oficina</t>
  </si>
  <si>
    <t>5.01.99</t>
  </si>
  <si>
    <t>Maquinaria y equipo diverso</t>
  </si>
  <si>
    <t>6.01.03</t>
  </si>
  <si>
    <t>Transferencias corrientes al Sector Público</t>
  </si>
  <si>
    <t>Transferencias corrientes a Instituc. Descent. no Empres.</t>
  </si>
  <si>
    <t>Transferencias corrientes a personas</t>
  </si>
  <si>
    <t>6.02.01</t>
  </si>
  <si>
    <t>Prestaciones</t>
  </si>
  <si>
    <t>6.03.01</t>
  </si>
  <si>
    <t>6.07</t>
  </si>
  <si>
    <t>Transf. corrientes al sector externo</t>
  </si>
  <si>
    <t>TRANSFERENCIAS DE CAPITAL</t>
  </si>
  <si>
    <t>6.03</t>
  </si>
  <si>
    <t>6.02</t>
  </si>
  <si>
    <t>6.01</t>
  </si>
  <si>
    <t>1.01</t>
  </si>
  <si>
    <t>1.02</t>
  </si>
  <si>
    <t>1.03</t>
  </si>
  <si>
    <t>1.05</t>
  </si>
  <si>
    <t>Impresión, encuadernación y otros</t>
  </si>
  <si>
    <t>1.06</t>
  </si>
  <si>
    <t>1.08</t>
  </si>
  <si>
    <t>1.99</t>
  </si>
  <si>
    <t>2.01</t>
  </si>
  <si>
    <t>2.02</t>
  </si>
  <si>
    <t>2.03</t>
  </si>
  <si>
    <t>2.04</t>
  </si>
  <si>
    <t>2.99</t>
  </si>
  <si>
    <t>1.03.04</t>
  </si>
  <si>
    <t>Transporte de bienes</t>
  </si>
  <si>
    <t>Servicios de Gestión y Apoyo</t>
  </si>
  <si>
    <t>1.04.06</t>
  </si>
  <si>
    <t>Servicios generales</t>
  </si>
  <si>
    <t>1.04.99</t>
  </si>
  <si>
    <t>Otros servicios de gestión y apoyo</t>
  </si>
  <si>
    <t>0.05.05</t>
  </si>
  <si>
    <t>1.01.02</t>
  </si>
  <si>
    <t>Alquiler de maquinaria, equipo y mobiliario</t>
  </si>
  <si>
    <t>1.07</t>
  </si>
  <si>
    <t>Capacitación y protocolo</t>
  </si>
  <si>
    <t>1.07.01</t>
  </si>
  <si>
    <t>Actividades de capacitación</t>
  </si>
  <si>
    <t>1.07.02</t>
  </si>
  <si>
    <t>Actividades protocolarias y sociales</t>
  </si>
  <si>
    <t>1.06.01</t>
  </si>
  <si>
    <t>1.08.03</t>
  </si>
  <si>
    <t>2.99.06</t>
  </si>
  <si>
    <t>Utiles y materiales de resguardo y seguridad</t>
  </si>
  <si>
    <t>Servicios Públicos</t>
  </si>
  <si>
    <t>1.03.01</t>
  </si>
  <si>
    <t>Información</t>
  </si>
  <si>
    <t>6.06</t>
  </si>
  <si>
    <t>Otras transferencias corrientes al Sector Privado</t>
  </si>
  <si>
    <t>6.06.01</t>
  </si>
  <si>
    <t>Indemnizaciones</t>
  </si>
  <si>
    <t>6.03.99</t>
  </si>
  <si>
    <t>1.04.05</t>
  </si>
  <si>
    <t>Servicios de desarrollo de sistemas informáticos</t>
  </si>
  <si>
    <t>6.01.02</t>
  </si>
  <si>
    <t>Transferencias corrientes a Organos Desconcentrados</t>
  </si>
  <si>
    <t>0.02.02</t>
  </si>
  <si>
    <t>6.07.01.335</t>
  </si>
  <si>
    <t>Organización de las Naciones Unidas para la Agricultura y Alimentación (FAO)</t>
  </si>
  <si>
    <t>6.07.01.400</t>
  </si>
  <si>
    <t>Centro Agronómico Tropical de Investigación y Enseñanza (CATIE)</t>
  </si>
  <si>
    <t>6.07.01.420</t>
  </si>
  <si>
    <t>6.07.01.478</t>
  </si>
  <si>
    <t>Instituto Interamericano de Cooperación para la Agricultura (IICA)</t>
  </si>
  <si>
    <t>7.03.02.280</t>
  </si>
  <si>
    <t>FITTACORI</t>
  </si>
  <si>
    <t>Contribución Estatal Seguro de Pensiones</t>
  </si>
  <si>
    <t>Contribución Estatal Seguro de Salud</t>
  </si>
  <si>
    <t>6.01.03.225</t>
  </si>
  <si>
    <t>Instituto Costarricense de Pesca y Acuacultura (INCOPESCA)</t>
  </si>
  <si>
    <t>6.01.03.228</t>
  </si>
  <si>
    <t>Servicio Nacional de Aguas Subterráneas, Riego y Avenamiento (SENARA)</t>
  </si>
  <si>
    <t>Construcciones, adiciones y mejoras</t>
  </si>
  <si>
    <t>1.01.04</t>
  </si>
  <si>
    <t>Alquiler y derechos de telecomunicaciones</t>
  </si>
  <si>
    <t>1.99.01</t>
  </si>
  <si>
    <t>Servicios de regulación</t>
  </si>
  <si>
    <t>1.99.05</t>
  </si>
  <si>
    <t>Deducibles</t>
  </si>
  <si>
    <t>6.01.02.203</t>
  </si>
  <si>
    <t>INTA</t>
  </si>
  <si>
    <t>6.01.02.205</t>
  </si>
  <si>
    <t>6.01.03.200</t>
  </si>
  <si>
    <t>6.01.03.202</t>
  </si>
  <si>
    <t>7.03.01.300</t>
  </si>
  <si>
    <t>Oficina Nacional de Semillas (ONS)</t>
  </si>
  <si>
    <t>7.03.01.310</t>
  </si>
  <si>
    <t>5.01.01</t>
  </si>
  <si>
    <t>Maquinaria y equipo para la producción</t>
  </si>
  <si>
    <t>1.03.06</t>
  </si>
  <si>
    <t>Comisiones y gastos por servicios financieros y comerciales</t>
  </si>
  <si>
    <t>Recargo de funciones</t>
  </si>
  <si>
    <t>Intereses moratorios y multas</t>
  </si>
  <si>
    <t>1.99.02</t>
  </si>
  <si>
    <t>6.01.02.280</t>
  </si>
  <si>
    <t>1.01.03</t>
  </si>
  <si>
    <t>Alquiler de equipo de computo</t>
  </si>
  <si>
    <t>6.01.03.209</t>
  </si>
  <si>
    <t>Mantenimiento de instalaciones y otras obras</t>
  </si>
  <si>
    <t>7.03.01.205</t>
  </si>
  <si>
    <t>Utiles y materiales médicos, hospitalarios e investigación</t>
  </si>
  <si>
    <t>Universidad de Costa Rica - Sede Regional Limón</t>
  </si>
  <si>
    <t>2.02.02</t>
  </si>
  <si>
    <t>Productos agroforestales</t>
  </si>
  <si>
    <t>2.03.03</t>
  </si>
  <si>
    <t>Maderas y sus derivados</t>
  </si>
  <si>
    <t>2.03.05</t>
  </si>
  <si>
    <t>Materiales y productos de vidrio</t>
  </si>
  <si>
    <t>2.03.99</t>
  </si>
  <si>
    <t>Otros materiales y productos de uso en la construcción</t>
  </si>
  <si>
    <t>5.01.02</t>
  </si>
  <si>
    <t>Equipo de transporte</t>
  </si>
  <si>
    <t>5.01.05</t>
  </si>
  <si>
    <t>Equipo y programas de cómputo</t>
  </si>
  <si>
    <t>Consejo Nacional de Clubes 4-S</t>
  </si>
  <si>
    <t>7.02.01.200</t>
  </si>
  <si>
    <t>Maquinaria Equipo y mobiliario</t>
  </si>
  <si>
    <t>5.01.06</t>
  </si>
  <si>
    <t>Equipo sanitario de laboratorio e investigacion</t>
  </si>
  <si>
    <t>5.01</t>
  </si>
  <si>
    <t>6.07.01.479</t>
  </si>
  <si>
    <t>Federación Latinoamericana de Lechería (FEPALE)</t>
  </si>
  <si>
    <t>1.08.04</t>
  </si>
  <si>
    <t>Mantenimiento y reparación de maquinaria equipo prod.</t>
  </si>
  <si>
    <t>5.02</t>
  </si>
  <si>
    <t>Federación Reg. Centros Agrícolas Cant. Pacífico Sur</t>
  </si>
  <si>
    <t>Federación Reg. Centros Agrícolas Cant. Huétar Atlántica</t>
  </si>
  <si>
    <t>1.04</t>
  </si>
  <si>
    <t>Consejo Agropecuario Centroamericano (CAC)</t>
  </si>
  <si>
    <t>5.02.01</t>
  </si>
  <si>
    <t>Edificios</t>
  </si>
  <si>
    <t xml:space="preserve">Programa de inversión y desarrollo tecnológico y el Programa para la competitividad del mediano y pequeño productor. </t>
  </si>
  <si>
    <t>Contribución patronal fondos administrados entes privados</t>
  </si>
  <si>
    <t>Otras prestaciones a terceras personas</t>
  </si>
  <si>
    <t xml:space="preserve">Becas a funcionarios                                   </t>
  </si>
  <si>
    <t>Servicio Nacional de Salud Animal (SENASA)</t>
  </si>
  <si>
    <t>FITTACORI KOLFACI</t>
  </si>
  <si>
    <t>6.04</t>
  </si>
  <si>
    <t>6.04.02</t>
  </si>
  <si>
    <t>Transferencias corrientes a Entidades privadas sin fines de lucro</t>
  </si>
  <si>
    <t>6.01.03.203</t>
  </si>
  <si>
    <t>Programa Integral de Mercadeo Agropecuario (PIMA)</t>
  </si>
  <si>
    <t>1.99.99</t>
  </si>
  <si>
    <t>Otros servicios no especificados</t>
  </si>
  <si>
    <t>EXTRALIMITE</t>
  </si>
  <si>
    <t>2.02.04</t>
  </si>
  <si>
    <t>Alimento para animales</t>
  </si>
  <si>
    <t>6.01.03.206</t>
  </si>
  <si>
    <t>0.01.03</t>
  </si>
  <si>
    <t>Servicios especiales</t>
  </si>
  <si>
    <t>ANTEPROYECTO DE PRESUPUESTO ORDINARIO 2018</t>
  </si>
  <si>
    <t>6.07.01.480</t>
  </si>
  <si>
    <t>Organización Internacional del Cacao (ICCO)</t>
  </si>
  <si>
    <t>7.02.01.201</t>
  </si>
  <si>
    <t>Reconocimiento Beneficios por Buenas Prácticas</t>
  </si>
  <si>
    <t>RBA orgánico</t>
  </si>
  <si>
    <t>5.99</t>
  </si>
  <si>
    <t>Bienes duraderos diversos</t>
  </si>
  <si>
    <t>5.99.03</t>
  </si>
  <si>
    <t>Bienes intangibles</t>
  </si>
  <si>
    <t>MONTO</t>
  </si>
  <si>
    <t>PROGRAMA 169 ACTIVIDADES CENTRALES</t>
  </si>
  <si>
    <t>Reconocimiento Beneficio por Buenas Prácticas</t>
  </si>
  <si>
    <t>Alquiler de equipo de cómputo</t>
  </si>
  <si>
    <t>Mantenimiento de edificios</t>
  </si>
  <si>
    <t>6.01.05.270</t>
  </si>
  <si>
    <t>Consejo Nacional de Producción (CNP)</t>
  </si>
  <si>
    <t>PROGRAMA 175 DIRECCION NACIONAL DE EXTENSION AGROPECUARIA</t>
  </si>
  <si>
    <t>TOTAL EXTRALIMITE</t>
  </si>
  <si>
    <t>6.01.05</t>
  </si>
  <si>
    <t>Transferencias corrientes Empresas Públicas no Financ.</t>
  </si>
  <si>
    <t>170</t>
  </si>
  <si>
    <t>175</t>
  </si>
  <si>
    <t>185</t>
  </si>
  <si>
    <t>169</t>
  </si>
  <si>
    <t>7.03.02.240</t>
  </si>
  <si>
    <t>7.03.02.241</t>
  </si>
  <si>
    <t>ANTEPROYECTO PRESUPUESTO ORDINARIO 2019</t>
  </si>
  <si>
    <t>LIMITE</t>
  </si>
  <si>
    <t>SENASA</t>
  </si>
  <si>
    <t>INCOPESCA</t>
  </si>
  <si>
    <t>SENARA</t>
  </si>
  <si>
    <t>TRANSFERENCIAS SUJETAS A LIMITE:</t>
  </si>
  <si>
    <t>DESTINOS LEGALES ASOC. INGRESOS:</t>
  </si>
  <si>
    <t>UCR-LIMON</t>
  </si>
  <si>
    <t>RBA ORGANICOS</t>
  </si>
  <si>
    <t>FED. CENT. AGR. PACIFICO SUR</t>
  </si>
  <si>
    <t>FED. CENT. AGR. HUETAR ATLANTICA</t>
  </si>
  <si>
    <t>PIMA</t>
  </si>
  <si>
    <t>Estudio de suelos INTA</t>
  </si>
  <si>
    <t>LIMITE:</t>
  </si>
  <si>
    <t>UCR.-LIMON</t>
  </si>
  <si>
    <t>GDS/03 JULIO 18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</si>
</sst>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;\-&quot;₡&quot;#,##0"/>
    <numFmt numFmtId="181" formatCode="&quot;₡&quot;#,##0;[Red]\-&quot;₡&quot;#,##0"/>
    <numFmt numFmtId="182" formatCode="&quot;₡&quot;#,##0.00;\-&quot;₡&quot;#,##0.00"/>
    <numFmt numFmtId="183" formatCode="&quot;₡&quot;#,##0.00;[Red]\-&quot;₡&quot;#,##0.00"/>
    <numFmt numFmtId="184" formatCode="_-&quot;₡&quot;* #,##0_-;\-&quot;₡&quot;* #,##0_-;_-&quot;₡&quot;* &quot;-&quot;_-;_-@_-"/>
    <numFmt numFmtId="185" formatCode="_-&quot;₡&quot;* #,##0.00_-;\-&quot;₡&quot;* #,##0.00_-;_-&quot;₡&quot;* &quot;-&quot;??_-;_-@_-"/>
    <numFmt numFmtId="186" formatCode="&quot;₡&quot;#,##0_);\(&quot;₡&quot;#,##0\)"/>
    <numFmt numFmtId="187" formatCode="&quot;₡&quot;#,##0_);[Red]\(&quot;₡&quot;#,##0\)"/>
    <numFmt numFmtId="188" formatCode="&quot;₡&quot;#,##0.00_);\(&quot;₡&quot;#,##0.00\)"/>
    <numFmt numFmtId="189" formatCode="&quot;₡&quot;#,##0.00_);[Red]\(&quot;₡&quot;#,##0.00\)"/>
    <numFmt numFmtId="190" formatCode="_(&quot;₡&quot;* #,##0_);_(&quot;₡&quot;* \(#,##0\);_(&quot;₡&quot;* &quot;-&quot;_);_(@_)"/>
    <numFmt numFmtId="191" formatCode="_(&quot;₡&quot;* #,##0.00_);_(&quot;₡&quot;* \(#,##0.00\);_(&quot;₡&quot;* &quot;-&quot;??_);_(@_)"/>
    <numFmt numFmtId="192" formatCode="&quot;₡&quot;\ #,##0_);\(&quot;₡&quot;\ #,##0\)"/>
    <numFmt numFmtId="193" formatCode="&quot;₡&quot;\ #,##0_);[Red]\(&quot;₡&quot;\ #,##0\)"/>
    <numFmt numFmtId="194" formatCode="&quot;₡&quot;\ #,##0.00_);\(&quot;₡&quot;\ #,##0.00\)"/>
    <numFmt numFmtId="195" formatCode="&quot;₡&quot;\ #,##0.00_);[Red]\(&quot;₡&quot;\ #,##0.00\)"/>
    <numFmt numFmtId="196" formatCode="_(&quot;₡&quot;\ * #,##0_);_(&quot;₡&quot;\ * \(#,##0\);_(&quot;₡&quot;\ * &quot;-&quot;_);_(@_)"/>
    <numFmt numFmtId="197" formatCode="_(&quot;₡&quot;\ * #,##0.00_);_(&quot;₡&quot;\ * \(#,##0.00\);_(&quot;₡&quot;\ * &quot;-&quot;??_);_(@_)"/>
    <numFmt numFmtId="198" formatCode="_(* #,##0.0_);_(* \(#,##0.0\);_(* &quot;-&quot;??_);_(@_)"/>
    <numFmt numFmtId="199" formatCode="_(* #,##0_);_(* \(#,##0\);_(* &quot;-&quot;??_);_(@_)"/>
    <numFmt numFmtId="200" formatCode="_(* #,##0.000_);_(* \(#,##0.000\);_(* &quot;-&quot;??_);_(@_)"/>
    <numFmt numFmtId="201" formatCode="0.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</numFmts>
  <fonts count="52">
    <font>
      <sz val="10"/>
      <name val="Times New Roman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Times New Roman"/>
      <family val="1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1" fontId="0" fillId="0" borderId="0" xfId="0" applyNumberFormat="1" applyAlignment="1">
      <alignment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/>
    </xf>
    <xf numFmtId="171" fontId="7" fillId="0" borderId="10" xfId="0" applyNumberFormat="1" applyFont="1" applyFill="1" applyBorder="1" applyAlignment="1">
      <alignment/>
    </xf>
    <xf numFmtId="171" fontId="5" fillId="0" borderId="0" xfId="0" applyNumberFormat="1" applyFont="1" applyAlignment="1">
      <alignment/>
    </xf>
    <xf numFmtId="171" fontId="6" fillId="0" borderId="10" xfId="49" applyNumberFormat="1" applyFont="1" applyFill="1" applyBorder="1" applyAlignment="1">
      <alignment/>
    </xf>
    <xf numFmtId="171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ill="1" applyAlignment="1">
      <alignment/>
    </xf>
    <xf numFmtId="171" fontId="2" fillId="0" borderId="0" xfId="49" applyNumberFormat="1" applyFont="1" applyAlignment="1">
      <alignment/>
    </xf>
    <xf numFmtId="171" fontId="4" fillId="0" borderId="0" xfId="49" applyNumberFormat="1" applyFont="1" applyAlignment="1">
      <alignment/>
    </xf>
    <xf numFmtId="171" fontId="2" fillId="0" borderId="0" xfId="0" applyNumberFormat="1" applyFont="1" applyAlignment="1">
      <alignment/>
    </xf>
    <xf numFmtId="171" fontId="7" fillId="0" borderId="10" xfId="49" applyNumberFormat="1" applyFont="1" applyFill="1" applyBorder="1" applyAlignment="1">
      <alignment/>
    </xf>
    <xf numFmtId="171" fontId="3" fillId="0" borderId="10" xfId="49" applyNumberFormat="1" applyFont="1" applyFill="1" applyBorder="1" applyAlignment="1">
      <alignment/>
    </xf>
    <xf numFmtId="171" fontId="6" fillId="0" borderId="10" xfId="0" applyNumberFormat="1" applyFont="1" applyFill="1" applyBorder="1" applyAlignment="1">
      <alignment/>
    </xf>
    <xf numFmtId="171" fontId="0" fillId="0" borderId="10" xfId="49" applyNumberFormat="1" applyFont="1" applyFill="1" applyBorder="1" applyAlignment="1">
      <alignment/>
    </xf>
    <xf numFmtId="171" fontId="0" fillId="0" borderId="0" xfId="49" applyNumberFormat="1" applyFont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>
      <alignment horizontal="right" vertical="center"/>
    </xf>
    <xf numFmtId="171" fontId="8" fillId="0" borderId="10" xfId="49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0" fontId="5" fillId="18" borderId="13" xfId="0" applyFont="1" applyFill="1" applyBorder="1" applyAlignment="1">
      <alignment/>
    </xf>
    <xf numFmtId="0" fontId="4" fillId="18" borderId="11" xfId="0" applyFont="1" applyFill="1" applyBorder="1" applyAlignment="1">
      <alignment/>
    </xf>
    <xf numFmtId="0" fontId="0" fillId="18" borderId="11" xfId="0" applyFont="1" applyFill="1" applyBorder="1" applyAlignment="1">
      <alignment/>
    </xf>
    <xf numFmtId="0" fontId="9" fillId="0" borderId="0" xfId="0" applyFont="1" applyAlignment="1">
      <alignment horizontal="right"/>
    </xf>
    <xf numFmtId="0" fontId="7" fillId="0" borderId="10" xfId="0" applyFont="1" applyFill="1" applyBorder="1" applyAlignment="1">
      <alignment horizontal="left" vertical="top"/>
    </xf>
    <xf numFmtId="17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1" fontId="7" fillId="0" borderId="0" xfId="49" applyFont="1" applyFill="1" applyAlignment="1">
      <alignment/>
    </xf>
    <xf numFmtId="171" fontId="7" fillId="0" borderId="0" xfId="49" applyFont="1" applyAlignment="1">
      <alignment/>
    </xf>
    <xf numFmtId="171" fontId="0" fillId="0" borderId="0" xfId="49" applyNumberFormat="1" applyFont="1" applyBorder="1" applyAlignment="1">
      <alignment/>
    </xf>
    <xf numFmtId="171" fontId="9" fillId="0" borderId="0" xfId="0" applyNumberFormat="1" applyFont="1" applyAlignment="1">
      <alignment/>
    </xf>
    <xf numFmtId="171" fontId="3" fillId="0" borderId="10" xfId="49" applyFont="1" applyFill="1" applyBorder="1" applyAlignment="1">
      <alignment/>
    </xf>
    <xf numFmtId="171" fontId="3" fillId="0" borderId="0" xfId="49" applyFont="1" applyAlignment="1">
      <alignment/>
    </xf>
    <xf numFmtId="171" fontId="7" fillId="0" borderId="10" xfId="49" applyFont="1" applyFill="1" applyBorder="1" applyAlignment="1">
      <alignment/>
    </xf>
    <xf numFmtId="0" fontId="3" fillId="0" borderId="0" xfId="0" applyFont="1" applyAlignment="1">
      <alignment horizontal="left"/>
    </xf>
    <xf numFmtId="0" fontId="3" fillId="18" borderId="13" xfId="0" applyFont="1" applyFill="1" applyBorder="1" applyAlignment="1">
      <alignment/>
    </xf>
    <xf numFmtId="0" fontId="3" fillId="18" borderId="11" xfId="0" applyFont="1" applyFill="1" applyBorder="1" applyAlignment="1">
      <alignment/>
    </xf>
    <xf numFmtId="0" fontId="7" fillId="18" borderId="11" xfId="0" applyFont="1" applyFill="1" applyBorder="1" applyAlignment="1">
      <alignment/>
    </xf>
    <xf numFmtId="0" fontId="7" fillId="0" borderId="0" xfId="0" applyFont="1" applyAlignment="1">
      <alignment/>
    </xf>
    <xf numFmtId="171" fontId="0" fillId="0" borderId="0" xfId="49" applyFont="1" applyFill="1" applyAlignment="1">
      <alignment/>
    </xf>
    <xf numFmtId="171" fontId="3" fillId="0" borderId="0" xfId="49" applyFont="1" applyFill="1" applyBorder="1" applyAlignment="1">
      <alignment/>
    </xf>
    <xf numFmtId="171" fontId="7" fillId="0" borderId="0" xfId="49" applyFont="1" applyFill="1" applyBorder="1" applyAlignment="1">
      <alignment/>
    </xf>
    <xf numFmtId="171" fontId="4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171" fontId="7" fillId="0" borderId="0" xfId="49" applyFont="1" applyFill="1" applyBorder="1" applyAlignment="1">
      <alignment/>
    </xf>
    <xf numFmtId="171" fontId="7" fillId="0" borderId="0" xfId="49" applyNumberFormat="1" applyFont="1" applyFill="1" applyBorder="1" applyAlignment="1">
      <alignment/>
    </xf>
    <xf numFmtId="171" fontId="7" fillId="0" borderId="10" xfId="49" applyNumberFormat="1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3" fillId="33" borderId="10" xfId="0" applyFont="1" applyFill="1" applyBorder="1" applyAlignment="1">
      <alignment horizontal="right"/>
    </xf>
    <xf numFmtId="171" fontId="3" fillId="33" borderId="10" xfId="49" applyFont="1" applyFill="1" applyBorder="1" applyAlignment="1">
      <alignment/>
    </xf>
    <xf numFmtId="0" fontId="2" fillId="0" borderId="0" xfId="0" applyFont="1" applyAlignment="1">
      <alignment horizontal="left"/>
    </xf>
    <xf numFmtId="171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71" fontId="3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71" fontId="3" fillId="0" borderId="0" xfId="0" applyNumberFormat="1" applyFont="1" applyBorder="1" applyAlignment="1">
      <alignment horizontal="center"/>
    </xf>
    <xf numFmtId="49" fontId="3" fillId="0" borderId="0" xfId="49" applyNumberFormat="1" applyFont="1" applyBorder="1" applyAlignment="1">
      <alignment horizontal="center"/>
    </xf>
    <xf numFmtId="171" fontId="7" fillId="0" borderId="10" xfId="49" applyFont="1" applyFill="1" applyBorder="1" applyAlignment="1">
      <alignment vertical="top"/>
    </xf>
    <xf numFmtId="171" fontId="7" fillId="0" borderId="10" xfId="0" applyNumberFormat="1" applyFont="1" applyFill="1" applyBorder="1" applyAlignment="1">
      <alignment vertical="top"/>
    </xf>
    <xf numFmtId="179" fontId="3" fillId="0" borderId="0" xfId="0" applyNumberFormat="1" applyFont="1" applyFill="1" applyBorder="1" applyAlignment="1">
      <alignment/>
    </xf>
    <xf numFmtId="171" fontId="3" fillId="0" borderId="0" xfId="49" applyFont="1" applyFill="1" applyAlignment="1">
      <alignment/>
    </xf>
    <xf numFmtId="171" fontId="0" fillId="0" borderId="0" xfId="49" applyFont="1" applyAlignment="1">
      <alignment/>
    </xf>
    <xf numFmtId="171" fontId="4" fillId="0" borderId="0" xfId="49" applyNumberFormat="1" applyFont="1" applyAlignment="1">
      <alignment horizontal="left" vertical="top" indent="2"/>
    </xf>
    <xf numFmtId="171" fontId="0" fillId="0" borderId="0" xfId="0" applyNumberFormat="1" applyAlignment="1">
      <alignment horizontal="right" indent="1"/>
    </xf>
    <xf numFmtId="171" fontId="0" fillId="0" borderId="0" xfId="0" applyNumberFormat="1" applyFont="1" applyAlignment="1">
      <alignment horizontal="right" vertical="top" indent="1"/>
    </xf>
    <xf numFmtId="171" fontId="0" fillId="0" borderId="0" xfId="0" applyNumberFormat="1" applyFont="1" applyAlignment="1">
      <alignment horizontal="right"/>
    </xf>
    <xf numFmtId="171" fontId="4" fillId="0" borderId="0" xfId="0" applyNumberFormat="1" applyFont="1" applyAlignment="1">
      <alignment horizontal="right"/>
    </xf>
    <xf numFmtId="171" fontId="4" fillId="0" borderId="0" xfId="0" applyNumberFormat="1" applyFont="1" applyAlignment="1">
      <alignment/>
    </xf>
    <xf numFmtId="43" fontId="0" fillId="0" borderId="0" xfId="0" applyNumberFormat="1" applyAlignment="1">
      <alignment/>
    </xf>
    <xf numFmtId="171" fontId="50" fillId="0" borderId="10" xfId="49" applyNumberFormat="1" applyFont="1" applyFill="1" applyBorder="1" applyAlignment="1">
      <alignment/>
    </xf>
    <xf numFmtId="171" fontId="0" fillId="0" borderId="0" xfId="49" applyNumberFormat="1" applyFont="1" applyAlignment="1">
      <alignment horizontal="right"/>
    </xf>
    <xf numFmtId="171" fontId="6" fillId="0" borderId="0" xfId="49" applyFont="1" applyFill="1" applyAlignment="1">
      <alignment/>
    </xf>
    <xf numFmtId="0" fontId="0" fillId="0" borderId="10" xfId="0" applyFill="1" applyBorder="1" applyAlignment="1">
      <alignment/>
    </xf>
    <xf numFmtId="171" fontId="7" fillId="33" borderId="10" xfId="49" applyNumberFormat="1" applyFont="1" applyFill="1" applyBorder="1" applyAlignment="1">
      <alignment/>
    </xf>
    <xf numFmtId="171" fontId="7" fillId="33" borderId="10" xfId="49" applyFont="1" applyFill="1" applyBorder="1" applyAlignment="1">
      <alignment/>
    </xf>
    <xf numFmtId="171" fontId="0" fillId="0" borderId="0" xfId="0" applyNumberFormat="1" applyFont="1" applyAlignment="1">
      <alignment horizontal="right"/>
    </xf>
    <xf numFmtId="171" fontId="4" fillId="0" borderId="0" xfId="0" applyNumberFormat="1" applyFont="1" applyFill="1" applyAlignment="1">
      <alignment horizontal="right"/>
    </xf>
    <xf numFmtId="171" fontId="4" fillId="0" borderId="0" xfId="0" applyNumberFormat="1" applyFont="1" applyAlignment="1">
      <alignment horizontal="right"/>
    </xf>
    <xf numFmtId="49" fontId="4" fillId="18" borderId="10" xfId="49" applyNumberFormat="1" applyFont="1" applyFill="1" applyBorder="1" applyAlignment="1">
      <alignment horizontal="center" vertical="center"/>
    </xf>
    <xf numFmtId="0" fontId="5" fillId="18" borderId="10" xfId="0" applyFont="1" applyFill="1" applyBorder="1" applyAlignment="1">
      <alignment horizontal="center" vertical="center"/>
    </xf>
    <xf numFmtId="49" fontId="4" fillId="18" borderId="13" xfId="49" applyNumberFormat="1" applyFont="1" applyFill="1" applyBorder="1" applyAlignment="1">
      <alignment horizontal="center" vertical="center"/>
    </xf>
    <xf numFmtId="49" fontId="4" fillId="18" borderId="11" xfId="49" applyNumberFormat="1" applyFont="1" applyFill="1" applyBorder="1" applyAlignment="1">
      <alignment horizontal="center" vertical="center"/>
    </xf>
    <xf numFmtId="0" fontId="3" fillId="18" borderId="13" xfId="0" applyFont="1" applyFill="1" applyBorder="1" applyAlignment="1">
      <alignment horizontal="center"/>
    </xf>
    <xf numFmtId="0" fontId="3" fillId="18" borderId="11" xfId="0" applyFont="1" applyFill="1" applyBorder="1" applyAlignment="1">
      <alignment horizontal="center"/>
    </xf>
    <xf numFmtId="0" fontId="3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lizano\AppData\Local\Microsoft\Windows\Temporary%20Internet%20Files\Content.Outlook\YODVJ3GY\ANTEPROYECTO%20PRESUPUESTO%2017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lizano\AppData\Local\Microsoft\Windows\Temporary%20Internet%20Files\Content.Outlook\YODVJ3GY\ANTEPROYECTO%20PRESUPUESTO%20175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pTotal"/>
    </sheetNames>
    <sheetDataSet>
      <sheetData sheetId="0">
        <row r="37">
          <cell r="L37">
            <v>1000000</v>
          </cell>
        </row>
        <row r="39">
          <cell r="L39">
            <v>200000</v>
          </cell>
        </row>
        <row r="58">
          <cell r="L58">
            <v>5350000</v>
          </cell>
        </row>
        <row r="59">
          <cell r="L59">
            <v>2300000</v>
          </cell>
        </row>
        <row r="60">
          <cell r="L60">
            <v>166000</v>
          </cell>
        </row>
        <row r="65">
          <cell r="L65">
            <v>1215000</v>
          </cell>
        </row>
        <row r="72">
          <cell r="L72">
            <v>400000</v>
          </cell>
        </row>
        <row r="74">
          <cell r="L74">
            <v>500000</v>
          </cell>
        </row>
        <row r="81">
          <cell r="L81">
            <v>1650000</v>
          </cell>
        </row>
        <row r="83">
          <cell r="L83">
            <v>200000</v>
          </cell>
        </row>
        <row r="86">
          <cell r="L86">
            <v>150000</v>
          </cell>
        </row>
        <row r="91">
          <cell r="L91">
            <v>8635260</v>
          </cell>
        </row>
        <row r="92">
          <cell r="L92">
            <v>6500000</v>
          </cell>
        </row>
        <row r="93">
          <cell r="L93">
            <v>5250000</v>
          </cell>
        </row>
        <row r="96">
          <cell r="L96">
            <v>1090000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supTotal"/>
    </sheetNames>
    <sheetDataSet>
      <sheetData sheetId="0">
        <row r="32">
          <cell r="L32">
            <v>0</v>
          </cell>
        </row>
        <row r="33">
          <cell r="L33">
            <v>54352020</v>
          </cell>
        </row>
        <row r="38">
          <cell r="L38">
            <v>1408000</v>
          </cell>
        </row>
        <row r="44">
          <cell r="L44">
            <v>306352586</v>
          </cell>
        </row>
        <row r="45">
          <cell r="L45">
            <v>32959216</v>
          </cell>
        </row>
        <row r="47">
          <cell r="L47">
            <v>3350000</v>
          </cell>
        </row>
        <row r="48">
          <cell r="L48">
            <v>214600000</v>
          </cell>
        </row>
        <row r="50">
          <cell r="L50">
            <v>5000000</v>
          </cell>
        </row>
        <row r="53">
          <cell r="L53">
            <v>196233185</v>
          </cell>
        </row>
        <row r="56">
          <cell r="L56">
            <v>145887507</v>
          </cell>
        </row>
        <row r="69">
          <cell r="L69">
            <v>228242237</v>
          </cell>
        </row>
        <row r="70">
          <cell r="L70">
            <v>300000</v>
          </cell>
        </row>
        <row r="71">
          <cell r="L71">
            <v>11482499</v>
          </cell>
        </row>
        <row r="75">
          <cell r="L75">
            <v>2715876</v>
          </cell>
        </row>
        <row r="78">
          <cell r="L78">
            <v>200000</v>
          </cell>
        </row>
        <row r="87">
          <cell r="L87">
            <v>25020708</v>
          </cell>
        </row>
        <row r="89">
          <cell r="L89">
            <v>5965836</v>
          </cell>
        </row>
        <row r="102">
          <cell r="L102">
            <v>18573035</v>
          </cell>
        </row>
        <row r="103">
          <cell r="L103">
            <v>24373060</v>
          </cell>
        </row>
        <row r="107">
          <cell r="L107">
            <v>1000000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6"/>
  <sheetViews>
    <sheetView tabSelected="1" zoomScale="90" zoomScaleNormal="90" zoomScalePageLayoutView="0" workbookViewId="0" topLeftCell="A1">
      <selection activeCell="B16" sqref="B16"/>
    </sheetView>
  </sheetViews>
  <sheetFormatPr defaultColWidth="12" defaultRowHeight="12.75"/>
  <cols>
    <col min="1" max="1" width="13.5" style="0" customWidth="1"/>
    <col min="2" max="2" width="74.66015625" style="0" customWidth="1"/>
    <col min="3" max="3" width="22.83203125" style="27" customWidth="1"/>
    <col min="4" max="4" width="20.16015625" style="27" customWidth="1"/>
    <col min="5" max="5" width="23.5" style="10" customWidth="1"/>
    <col min="6" max="6" width="17.66015625" style="10" hidden="1" customWidth="1"/>
    <col min="7" max="7" width="21.5" style="0" customWidth="1"/>
    <col min="8" max="8" width="23.16015625" style="0" bestFit="1" customWidth="1"/>
  </cols>
  <sheetData>
    <row r="1" spans="1:6" s="1" customFormat="1" ht="20.25">
      <c r="A1" s="72" t="s">
        <v>10</v>
      </c>
      <c r="B1" s="72"/>
      <c r="C1" s="68"/>
      <c r="D1" s="20"/>
      <c r="E1" s="21"/>
      <c r="F1" s="69"/>
    </row>
    <row r="2" spans="1:6" s="1" customFormat="1" ht="20.25">
      <c r="A2" s="72" t="s">
        <v>308</v>
      </c>
      <c r="B2" s="72"/>
      <c r="C2" s="68"/>
      <c r="D2" s="20"/>
      <c r="E2" s="14"/>
      <c r="F2" s="22"/>
    </row>
    <row r="3" spans="1:6" s="1" customFormat="1" ht="20.25">
      <c r="A3" s="72"/>
      <c r="B3" s="72"/>
      <c r="C3" s="68"/>
      <c r="D3" s="20"/>
      <c r="E3" s="14"/>
      <c r="F3" s="22"/>
    </row>
    <row r="4" spans="3:7" s="2" customFormat="1" ht="15.75">
      <c r="C4" s="74"/>
      <c r="D4" s="74"/>
      <c r="E4" s="74"/>
      <c r="F4" s="74"/>
      <c r="G4" s="73"/>
    </row>
    <row r="5" spans="1:7" s="11" customFormat="1" ht="12.75" customHeight="1">
      <c r="A5" s="38"/>
      <c r="B5" s="38"/>
      <c r="C5" s="96" t="s">
        <v>305</v>
      </c>
      <c r="D5" s="96" t="s">
        <v>302</v>
      </c>
      <c r="E5" s="96" t="s">
        <v>303</v>
      </c>
      <c r="F5" s="98" t="s">
        <v>304</v>
      </c>
      <c r="G5" s="97" t="s">
        <v>9</v>
      </c>
    </row>
    <row r="6" spans="1:7" s="3" customFormat="1" ht="12.75">
      <c r="A6" s="39" t="s">
        <v>0</v>
      </c>
      <c r="B6" s="40"/>
      <c r="C6" s="96"/>
      <c r="D6" s="96"/>
      <c r="E6" s="96"/>
      <c r="F6" s="99"/>
      <c r="G6" s="97"/>
    </row>
    <row r="7" spans="1:8" s="9" customFormat="1" ht="15.75">
      <c r="A7" s="28">
        <v>0</v>
      </c>
      <c r="B7" s="29" t="s">
        <v>12</v>
      </c>
      <c r="C7" s="24">
        <f>SUM(C8,C11,C14,C20,C23,)</f>
        <v>7375148824</v>
      </c>
      <c r="D7" s="24">
        <f>SUM(D8,D11,D14,D20,D23,)</f>
        <v>905421906</v>
      </c>
      <c r="E7" s="24">
        <f>SUM(E8,E11,E14,E20,E23,)</f>
        <v>11230161484</v>
      </c>
      <c r="F7" s="24">
        <f>SUM(F8,F11,F14,F20,F23,)</f>
        <v>0</v>
      </c>
      <c r="G7" s="16">
        <f aca="true" t="shared" si="0" ref="G7:G27">SUM(F7,E7,D7,C7)</f>
        <v>19510732214</v>
      </c>
      <c r="H7" s="71"/>
    </row>
    <row r="8" spans="1:7" s="5" customFormat="1" ht="15.75">
      <c r="A8" s="30" t="s">
        <v>41</v>
      </c>
      <c r="B8" s="5" t="s">
        <v>15</v>
      </c>
      <c r="C8" s="15">
        <f>SUM(C9:C10)</f>
        <v>2697449960</v>
      </c>
      <c r="D8" s="15">
        <f>SUM(D9:D10)</f>
        <v>299363600</v>
      </c>
      <c r="E8" s="15">
        <f>SUM(E9:E10)</f>
        <v>3935582800</v>
      </c>
      <c r="F8" s="15">
        <f>SUM(F9:F10)</f>
        <v>0</v>
      </c>
      <c r="G8" s="16">
        <f t="shared" si="0"/>
        <v>6932396360</v>
      </c>
    </row>
    <row r="9" spans="1:7" s="32" customFormat="1" ht="15.75">
      <c r="A9" s="31" t="s">
        <v>42</v>
      </c>
      <c r="B9" s="4" t="s">
        <v>1</v>
      </c>
      <c r="C9" s="23">
        <v>2569429160</v>
      </c>
      <c r="D9" s="23">
        <v>299363600</v>
      </c>
      <c r="E9" s="23">
        <v>3935582800</v>
      </c>
      <c r="F9" s="13"/>
      <c r="G9" s="13">
        <f t="shared" si="0"/>
        <v>6804375560</v>
      </c>
    </row>
    <row r="10" spans="1:7" s="32" customFormat="1" ht="15.75">
      <c r="A10" s="31" t="s">
        <v>279</v>
      </c>
      <c r="B10" s="4" t="s">
        <v>280</v>
      </c>
      <c r="C10" s="51">
        <v>128020800</v>
      </c>
      <c r="D10" s="23"/>
      <c r="E10" s="23"/>
      <c r="F10" s="13"/>
      <c r="G10" s="13">
        <f t="shared" si="0"/>
        <v>128020800</v>
      </c>
    </row>
    <row r="11" spans="1:7" s="5" customFormat="1" ht="15.75">
      <c r="A11" s="30" t="s">
        <v>43</v>
      </c>
      <c r="B11" s="6" t="s">
        <v>13</v>
      </c>
      <c r="C11" s="15">
        <f>SUM(C12:C13)</f>
        <v>20000000</v>
      </c>
      <c r="D11" s="15">
        <f>SUM(D12:D13)</f>
        <v>0</v>
      </c>
      <c r="E11" s="15">
        <f>SUM(E12:E13)</f>
        <v>4000000</v>
      </c>
      <c r="F11" s="15">
        <f>SUM(F12:F13)</f>
        <v>0</v>
      </c>
      <c r="G11" s="25">
        <f t="shared" si="0"/>
        <v>24000000</v>
      </c>
    </row>
    <row r="12" spans="1:7" s="32" customFormat="1" ht="15.75">
      <c r="A12" s="31" t="s">
        <v>44</v>
      </c>
      <c r="B12" s="4" t="s">
        <v>16</v>
      </c>
      <c r="C12" s="23">
        <v>18000000</v>
      </c>
      <c r="D12" s="23"/>
      <c r="E12" s="23">
        <v>2000000</v>
      </c>
      <c r="F12" s="13"/>
      <c r="G12" s="13">
        <f t="shared" si="0"/>
        <v>20000000</v>
      </c>
    </row>
    <row r="13" spans="1:7" s="32" customFormat="1" ht="15.75">
      <c r="A13" s="31" t="s">
        <v>187</v>
      </c>
      <c r="B13" s="4" t="s">
        <v>222</v>
      </c>
      <c r="C13" s="23">
        <v>2000000</v>
      </c>
      <c r="D13" s="23"/>
      <c r="E13" s="23">
        <v>2000000</v>
      </c>
      <c r="F13" s="13"/>
      <c r="G13" s="13">
        <f t="shared" si="0"/>
        <v>4000000</v>
      </c>
    </row>
    <row r="14" spans="1:7" s="5" customFormat="1" ht="15.75">
      <c r="A14" s="30" t="s">
        <v>45</v>
      </c>
      <c r="B14" s="6" t="s">
        <v>14</v>
      </c>
      <c r="C14" s="15">
        <f>SUM(C15:C19)</f>
        <v>3339007287</v>
      </c>
      <c r="D14" s="15">
        <f>SUM(D15:D19)</f>
        <v>439685203</v>
      </c>
      <c r="E14" s="15">
        <f>SUM(E15:E19)</f>
        <v>5333860202</v>
      </c>
      <c r="F14" s="15">
        <f>SUM(F15:F19)</f>
        <v>0</v>
      </c>
      <c r="G14" s="25">
        <f t="shared" si="0"/>
        <v>9112552692</v>
      </c>
    </row>
    <row r="15" spans="1:7" s="32" customFormat="1" ht="15.75">
      <c r="A15" s="31" t="s">
        <v>46</v>
      </c>
      <c r="B15" s="4" t="s">
        <v>17</v>
      </c>
      <c r="C15" s="23">
        <v>1001430754</v>
      </c>
      <c r="D15" s="23">
        <v>128613460</v>
      </c>
      <c r="E15" s="23">
        <v>1771589512</v>
      </c>
      <c r="F15" s="13"/>
      <c r="G15" s="13">
        <f t="shared" si="0"/>
        <v>2901633726</v>
      </c>
    </row>
    <row r="16" spans="1:7" s="32" customFormat="1" ht="15.75">
      <c r="A16" s="31" t="s">
        <v>47</v>
      </c>
      <c r="B16" s="4" t="s">
        <v>18</v>
      </c>
      <c r="C16" s="23">
        <v>1087585894</v>
      </c>
      <c r="D16" s="23">
        <v>148686760</v>
      </c>
      <c r="E16" s="23">
        <v>1557687480</v>
      </c>
      <c r="F16" s="13"/>
      <c r="G16" s="13">
        <f t="shared" si="0"/>
        <v>2793960134</v>
      </c>
    </row>
    <row r="17" spans="1:7" s="32" customFormat="1" ht="15.75">
      <c r="A17" s="31" t="s">
        <v>48</v>
      </c>
      <c r="B17" s="4" t="s">
        <v>19</v>
      </c>
      <c r="C17" s="23">
        <v>465709304</v>
      </c>
      <c r="D17" s="23">
        <v>56828917</v>
      </c>
      <c r="E17" s="23">
        <v>713078374</v>
      </c>
      <c r="F17" s="13"/>
      <c r="G17" s="13">
        <f t="shared" si="0"/>
        <v>1235616595</v>
      </c>
    </row>
    <row r="18" spans="1:7" s="32" customFormat="1" ht="15.75">
      <c r="A18" s="31" t="s">
        <v>49</v>
      </c>
      <c r="B18" s="4" t="s">
        <v>2</v>
      </c>
      <c r="C18" s="23">
        <v>410000000</v>
      </c>
      <c r="D18" s="23">
        <v>53000000</v>
      </c>
      <c r="E18" s="23">
        <v>608000000</v>
      </c>
      <c r="F18" s="13"/>
      <c r="G18" s="13">
        <f t="shared" si="0"/>
        <v>1071000000</v>
      </c>
    </row>
    <row r="19" spans="1:7" s="32" customFormat="1" ht="15.75">
      <c r="A19" s="31" t="s">
        <v>50</v>
      </c>
      <c r="B19" s="4" t="s">
        <v>20</v>
      </c>
      <c r="C19" s="23">
        <v>374281335</v>
      </c>
      <c r="D19" s="23">
        <v>52556066</v>
      </c>
      <c r="E19" s="23">
        <v>683504836</v>
      </c>
      <c r="F19" s="13"/>
      <c r="G19" s="13">
        <f t="shared" si="0"/>
        <v>1110342237</v>
      </c>
    </row>
    <row r="20" spans="1:7" s="5" customFormat="1" ht="15.75">
      <c r="A20" s="30" t="s">
        <v>51</v>
      </c>
      <c r="B20" s="6" t="s">
        <v>81</v>
      </c>
      <c r="C20" s="15">
        <f>SUM(C21:C22)</f>
        <v>545097925</v>
      </c>
      <c r="D20" s="15">
        <f>SUM(D21:D22)</f>
        <v>66516438</v>
      </c>
      <c r="E20" s="15">
        <f>SUM(E21:E22)</f>
        <v>834635551</v>
      </c>
      <c r="F20" s="15">
        <f>SUM(F21:F22)</f>
        <v>0</v>
      </c>
      <c r="G20" s="25">
        <f t="shared" si="0"/>
        <v>1446249914</v>
      </c>
    </row>
    <row r="21" spans="1:7" s="32" customFormat="1" ht="15.75">
      <c r="A21" s="31" t="s">
        <v>52</v>
      </c>
      <c r="B21" s="4" t="s">
        <v>21</v>
      </c>
      <c r="C21" s="23">
        <v>517144185</v>
      </c>
      <c r="D21" s="23">
        <v>63105339</v>
      </c>
      <c r="E21" s="23">
        <v>791833728</v>
      </c>
      <c r="F21" s="13"/>
      <c r="G21" s="13">
        <f t="shared" si="0"/>
        <v>1372083252</v>
      </c>
    </row>
    <row r="22" spans="1:7" s="32" customFormat="1" ht="15.75">
      <c r="A22" s="31" t="s">
        <v>53</v>
      </c>
      <c r="B22" s="4" t="s">
        <v>22</v>
      </c>
      <c r="C22" s="23">
        <v>27953740</v>
      </c>
      <c r="D22" s="23">
        <v>3411099</v>
      </c>
      <c r="E22" s="23">
        <v>42801823</v>
      </c>
      <c r="F22" s="13"/>
      <c r="G22" s="13">
        <f t="shared" si="0"/>
        <v>74166662</v>
      </c>
    </row>
    <row r="23" spans="1:7" s="5" customFormat="1" ht="15.75">
      <c r="A23" s="30" t="s">
        <v>54</v>
      </c>
      <c r="B23" s="6" t="s">
        <v>23</v>
      </c>
      <c r="C23" s="15">
        <f>SUM(C24:C27)</f>
        <v>773593652</v>
      </c>
      <c r="D23" s="15">
        <f>SUM(D24:D27)</f>
        <v>99856665</v>
      </c>
      <c r="E23" s="15">
        <f>SUM(E24:E27)</f>
        <v>1122082931</v>
      </c>
      <c r="F23" s="15">
        <f>SUM(F24:F27)</f>
        <v>0</v>
      </c>
      <c r="G23" s="25">
        <f t="shared" si="0"/>
        <v>1995533248</v>
      </c>
    </row>
    <row r="24" spans="1:7" s="32" customFormat="1" ht="15.75">
      <c r="A24" s="31" t="s">
        <v>55</v>
      </c>
      <c r="B24" s="4" t="s">
        <v>24</v>
      </c>
      <c r="C24" s="23">
        <v>284009995</v>
      </c>
      <c r="D24" s="23">
        <v>34656770</v>
      </c>
      <c r="E24" s="23">
        <v>434866523</v>
      </c>
      <c r="F24" s="13"/>
      <c r="G24" s="13">
        <f t="shared" si="0"/>
        <v>753533288</v>
      </c>
    </row>
    <row r="25" spans="1:7" s="32" customFormat="1" ht="15.75">
      <c r="A25" s="31" t="s">
        <v>56</v>
      </c>
      <c r="B25" s="4" t="s">
        <v>25</v>
      </c>
      <c r="C25" s="23">
        <v>83861219</v>
      </c>
      <c r="D25" s="23">
        <v>10233298</v>
      </c>
      <c r="E25" s="23">
        <v>128405469</v>
      </c>
      <c r="F25" s="13"/>
      <c r="G25" s="13">
        <f t="shared" si="0"/>
        <v>222499986</v>
      </c>
    </row>
    <row r="26" spans="1:7" s="32" customFormat="1" ht="15.75">
      <c r="A26" s="31" t="s">
        <v>57</v>
      </c>
      <c r="B26" s="4" t="s">
        <v>26</v>
      </c>
      <c r="C26" s="23">
        <v>167722438</v>
      </c>
      <c r="D26" s="23">
        <v>20466597</v>
      </c>
      <c r="E26" s="23">
        <v>256810939</v>
      </c>
      <c r="F26" s="13"/>
      <c r="G26" s="13">
        <f t="shared" si="0"/>
        <v>444999974</v>
      </c>
    </row>
    <row r="27" spans="1:7" s="32" customFormat="1" ht="15.75">
      <c r="A27" s="31" t="s">
        <v>162</v>
      </c>
      <c r="B27" s="4" t="s">
        <v>263</v>
      </c>
      <c r="C27" s="23">
        <v>238000000</v>
      </c>
      <c r="D27" s="23">
        <v>34500000</v>
      </c>
      <c r="E27" s="23">
        <v>302000000</v>
      </c>
      <c r="F27" s="13"/>
      <c r="G27" s="13">
        <f t="shared" si="0"/>
        <v>574500000</v>
      </c>
    </row>
    <row r="28" spans="1:7" s="32" customFormat="1" ht="15.75">
      <c r="A28" s="31"/>
      <c r="B28" s="4"/>
      <c r="C28" s="23"/>
      <c r="D28" s="23"/>
      <c r="E28" s="23"/>
      <c r="F28" s="13"/>
      <c r="G28" s="13"/>
    </row>
    <row r="29" spans="1:8" s="9" customFormat="1" ht="15.75">
      <c r="A29" s="17">
        <v>1</v>
      </c>
      <c r="B29" s="12" t="s">
        <v>27</v>
      </c>
      <c r="C29" s="24">
        <f>SUM(C30,C34,C40,C46,C50,C55,C57,C60,C69)</f>
        <v>1459542632</v>
      </c>
      <c r="D29" s="24">
        <f>SUM(D30,D34,D40,D46,D50,D55,D57,D60,D69)</f>
        <v>13739489</v>
      </c>
      <c r="E29" s="24">
        <f>SUM(E30,E34,E40,E46,E50,E55,E57,E60,E69)</f>
        <v>971523514</v>
      </c>
      <c r="F29" s="24">
        <f>SUM(F30,F34,F40,F46,F50,F55,F57,F60,F69)</f>
        <v>0</v>
      </c>
      <c r="G29" s="16">
        <f aca="true" t="shared" si="1" ref="G29:G73">SUM(F29,E29,D29,C29)</f>
        <v>2444805635</v>
      </c>
      <c r="H29" s="71"/>
    </row>
    <row r="30" spans="1:7" s="5" customFormat="1" ht="15.75">
      <c r="A30" s="8" t="s">
        <v>142</v>
      </c>
      <c r="B30" s="6" t="s">
        <v>82</v>
      </c>
      <c r="C30" s="15">
        <f>SUM(C31:C33)</f>
        <v>132552719</v>
      </c>
      <c r="D30" s="15">
        <f>SUM(D31:D33)</f>
        <v>0</v>
      </c>
      <c r="E30" s="15">
        <f>SUM(E31:E33)</f>
        <v>55852020</v>
      </c>
      <c r="F30" s="15">
        <f>SUM(F31:F33)</f>
        <v>0</v>
      </c>
      <c r="G30" s="25">
        <f t="shared" si="1"/>
        <v>188404739</v>
      </c>
    </row>
    <row r="31" spans="1:7" s="32" customFormat="1" ht="15.75">
      <c r="A31" s="7" t="s">
        <v>163</v>
      </c>
      <c r="B31" s="4" t="s">
        <v>164</v>
      </c>
      <c r="C31" s="23">
        <v>77549029</v>
      </c>
      <c r="D31" s="23"/>
      <c r="E31" s="87">
        <f>'[2]PresupTotal'!$L$32</f>
        <v>0</v>
      </c>
      <c r="F31" s="13"/>
      <c r="G31" s="13">
        <f t="shared" si="1"/>
        <v>77549029</v>
      </c>
    </row>
    <row r="32" spans="1:7" s="32" customFormat="1" ht="15.75">
      <c r="A32" s="7" t="s">
        <v>226</v>
      </c>
      <c r="B32" s="4" t="s">
        <v>227</v>
      </c>
      <c r="C32" s="91">
        <f>14903690+40000000</f>
        <v>54903690</v>
      </c>
      <c r="D32" s="23"/>
      <c r="E32" s="23">
        <f>'[2]PresupTotal'!$L$33+1500000</f>
        <v>55852020</v>
      </c>
      <c r="F32" s="13"/>
      <c r="G32" s="13">
        <f t="shared" si="1"/>
        <v>110755710</v>
      </c>
    </row>
    <row r="33" spans="1:7" s="32" customFormat="1" ht="15.75">
      <c r="A33" s="7" t="s">
        <v>204</v>
      </c>
      <c r="B33" s="4" t="s">
        <v>205</v>
      </c>
      <c r="C33" s="23">
        <f>100000</f>
        <v>100000</v>
      </c>
      <c r="D33" s="23"/>
      <c r="E33" s="23"/>
      <c r="F33" s="13"/>
      <c r="G33" s="13">
        <f t="shared" si="1"/>
        <v>100000</v>
      </c>
    </row>
    <row r="34" spans="1:7" s="5" customFormat="1" ht="15.75">
      <c r="A34" s="8" t="s">
        <v>143</v>
      </c>
      <c r="B34" s="6" t="s">
        <v>175</v>
      </c>
      <c r="C34" s="15">
        <f>SUM(C35:C39)</f>
        <v>810582805</v>
      </c>
      <c r="D34" s="15">
        <f>SUM(D35:D39)</f>
        <v>0</v>
      </c>
      <c r="E34" s="15">
        <f>SUM(E35:E39)</f>
        <v>0</v>
      </c>
      <c r="F34" s="15">
        <f>SUM(F35:F39)</f>
        <v>0</v>
      </c>
      <c r="G34" s="25">
        <f t="shared" si="1"/>
        <v>810582805</v>
      </c>
    </row>
    <row r="35" spans="1:7" s="32" customFormat="1" ht="15.75">
      <c r="A35" s="7" t="s">
        <v>58</v>
      </c>
      <c r="B35" s="4" t="s">
        <v>28</v>
      </c>
      <c r="C35" s="23">
        <v>100000000</v>
      </c>
      <c r="D35" s="23"/>
      <c r="E35" s="23"/>
      <c r="F35" s="13"/>
      <c r="G35" s="13">
        <f t="shared" si="1"/>
        <v>100000000</v>
      </c>
    </row>
    <row r="36" spans="1:7" s="32" customFormat="1" ht="15.75">
      <c r="A36" s="7" t="s">
        <v>59</v>
      </c>
      <c r="B36" s="4" t="s">
        <v>29</v>
      </c>
      <c r="C36" s="23">
        <v>180000000</v>
      </c>
      <c r="D36" s="23"/>
      <c r="E36" s="23"/>
      <c r="F36" s="23"/>
      <c r="G36" s="13">
        <f t="shared" si="1"/>
        <v>180000000</v>
      </c>
    </row>
    <row r="37" spans="1:7" s="32" customFormat="1" ht="15.75">
      <c r="A37" s="7" t="s">
        <v>60</v>
      </c>
      <c r="B37" s="4" t="s">
        <v>30</v>
      </c>
      <c r="C37" s="23">
        <v>5000000</v>
      </c>
      <c r="D37" s="23"/>
      <c r="E37" s="23"/>
      <c r="F37" s="13"/>
      <c r="G37" s="13">
        <f t="shared" si="1"/>
        <v>5000000</v>
      </c>
    </row>
    <row r="38" spans="1:7" s="32" customFormat="1" ht="15.75">
      <c r="A38" s="7" t="s">
        <v>61</v>
      </c>
      <c r="B38" s="4" t="s">
        <v>31</v>
      </c>
      <c r="C38" s="91">
        <f>80000000+336000000-17417195+11000000+100000000</f>
        <v>509582805</v>
      </c>
      <c r="D38" s="23"/>
      <c r="E38" s="23"/>
      <c r="F38" s="13"/>
      <c r="G38" s="13">
        <f t="shared" si="1"/>
        <v>509582805</v>
      </c>
    </row>
    <row r="39" spans="1:7" s="32" customFormat="1" ht="15.75">
      <c r="A39" s="7" t="s">
        <v>62</v>
      </c>
      <c r="B39" s="4" t="s">
        <v>32</v>
      </c>
      <c r="C39" s="23">
        <v>16000000</v>
      </c>
      <c r="D39" s="23"/>
      <c r="E39" s="23"/>
      <c r="F39" s="13"/>
      <c r="G39" s="13">
        <f t="shared" si="1"/>
        <v>16000000</v>
      </c>
    </row>
    <row r="40" spans="1:7" s="5" customFormat="1" ht="15.75">
      <c r="A40" s="8" t="s">
        <v>144</v>
      </c>
      <c r="B40" s="6" t="s">
        <v>33</v>
      </c>
      <c r="C40" s="15">
        <f>SUM(C41:C45)</f>
        <v>39739108</v>
      </c>
      <c r="D40" s="15">
        <f>SUM(D41:D45)</f>
        <v>2277489</v>
      </c>
      <c r="E40" s="15">
        <f>SUM(E41:E45)</f>
        <v>2608000</v>
      </c>
      <c r="F40" s="15">
        <f>SUM(F41:F45)</f>
        <v>0</v>
      </c>
      <c r="G40" s="25">
        <f>SUM(F40,E40,D40,C40)</f>
        <v>44624597</v>
      </c>
    </row>
    <row r="41" spans="1:7" s="5" customFormat="1" ht="15.75">
      <c r="A41" s="7" t="s">
        <v>176</v>
      </c>
      <c r="B41" s="4" t="s">
        <v>177</v>
      </c>
      <c r="C41" s="23">
        <v>4100000</v>
      </c>
      <c r="D41" s="23">
        <v>177489</v>
      </c>
      <c r="E41" s="23"/>
      <c r="F41" s="25"/>
      <c r="G41" s="13">
        <f t="shared" si="1"/>
        <v>4277489</v>
      </c>
    </row>
    <row r="42" spans="1:8" s="32" customFormat="1" ht="15.75">
      <c r="A42" s="7" t="s">
        <v>63</v>
      </c>
      <c r="B42" s="4" t="s">
        <v>34</v>
      </c>
      <c r="C42" s="23">
        <f>26579224</f>
        <v>26579224</v>
      </c>
      <c r="D42" s="23"/>
      <c r="E42" s="23">
        <f>'[1]PresupTotal'!$L$37</f>
        <v>1000000</v>
      </c>
      <c r="F42" s="13"/>
      <c r="G42" s="13">
        <f t="shared" si="1"/>
        <v>27579224</v>
      </c>
      <c r="H42" s="45"/>
    </row>
    <row r="43" spans="1:8" s="32" customFormat="1" ht="15.75">
      <c r="A43" s="7" t="s">
        <v>64</v>
      </c>
      <c r="B43" s="4" t="s">
        <v>146</v>
      </c>
      <c r="C43" s="23">
        <f>4797584+3887500</f>
        <v>8685084</v>
      </c>
      <c r="D43" s="23">
        <f>7122128-5022128</f>
        <v>2100000</v>
      </c>
      <c r="E43" s="23">
        <f>'[2]PresupTotal'!$L$38</f>
        <v>1408000</v>
      </c>
      <c r="F43" s="13"/>
      <c r="G43" s="13">
        <f t="shared" si="1"/>
        <v>12193084</v>
      </c>
      <c r="H43" s="45"/>
    </row>
    <row r="44" spans="1:8" s="32" customFormat="1" ht="15.75">
      <c r="A44" s="7" t="s">
        <v>155</v>
      </c>
      <c r="B44" s="4" t="s">
        <v>156</v>
      </c>
      <c r="C44" s="23">
        <v>250000</v>
      </c>
      <c r="D44" s="23"/>
      <c r="E44" s="23">
        <f>'[1]PresupTotal'!$L$39</f>
        <v>200000</v>
      </c>
      <c r="F44" s="23"/>
      <c r="G44" s="13">
        <f t="shared" si="1"/>
        <v>450000</v>
      </c>
      <c r="H44" s="45"/>
    </row>
    <row r="45" spans="1:8" s="32" customFormat="1" ht="15.75">
      <c r="A45" s="7" t="s">
        <v>220</v>
      </c>
      <c r="B45" s="4" t="s">
        <v>221</v>
      </c>
      <c r="C45" s="23">
        <v>124800</v>
      </c>
      <c r="D45" s="23"/>
      <c r="E45" s="23"/>
      <c r="F45" s="13"/>
      <c r="G45" s="13">
        <f t="shared" si="1"/>
        <v>124800</v>
      </c>
      <c r="H45" s="45"/>
    </row>
    <row r="46" spans="1:7" s="5" customFormat="1" ht="15.75">
      <c r="A46" s="8" t="s">
        <v>258</v>
      </c>
      <c r="B46" s="6" t="s">
        <v>157</v>
      </c>
      <c r="C46" s="15">
        <f>SUM(C47:C49)</f>
        <v>132000000</v>
      </c>
      <c r="D46" s="15">
        <f>SUM(D47:D49)</f>
        <v>850000</v>
      </c>
      <c r="E46" s="15">
        <f>SUM(E47:E49)</f>
        <v>337311802</v>
      </c>
      <c r="F46" s="15">
        <f>SUM(F47:F49)</f>
        <v>0</v>
      </c>
      <c r="G46" s="25">
        <f t="shared" si="1"/>
        <v>470161802</v>
      </c>
    </row>
    <row r="47" spans="1:7" s="32" customFormat="1" ht="15.75" customHeight="1">
      <c r="A47" s="7" t="s">
        <v>183</v>
      </c>
      <c r="B47" s="35" t="s">
        <v>184</v>
      </c>
      <c r="C47" s="23"/>
      <c r="D47" s="23"/>
      <c r="E47" s="13"/>
      <c r="F47" s="23"/>
      <c r="G47" s="13">
        <f t="shared" si="1"/>
        <v>0</v>
      </c>
    </row>
    <row r="48" spans="1:8" s="32" customFormat="1" ht="15.75">
      <c r="A48" s="7" t="s">
        <v>158</v>
      </c>
      <c r="B48" s="4" t="s">
        <v>159</v>
      </c>
      <c r="C48" s="23">
        <v>126000000</v>
      </c>
      <c r="D48" s="23"/>
      <c r="E48" s="23">
        <f>'[2]PresupTotal'!$L$44-2000000</f>
        <v>304352586</v>
      </c>
      <c r="F48" s="23"/>
      <c r="G48" s="13">
        <f t="shared" si="1"/>
        <v>430352586</v>
      </c>
      <c r="H48" s="45"/>
    </row>
    <row r="49" spans="1:7" s="32" customFormat="1" ht="15.75">
      <c r="A49" s="7" t="s">
        <v>160</v>
      </c>
      <c r="B49" s="4" t="s">
        <v>161</v>
      </c>
      <c r="C49" s="23">
        <v>6000000</v>
      </c>
      <c r="D49" s="23">
        <f>3800000-950000-2000000</f>
        <v>850000</v>
      </c>
      <c r="E49" s="23">
        <f>'[2]PresupTotal'!$L$45</f>
        <v>32959216</v>
      </c>
      <c r="F49" s="23"/>
      <c r="G49" s="13">
        <f t="shared" si="1"/>
        <v>39809216</v>
      </c>
    </row>
    <row r="50" spans="1:7" s="5" customFormat="1" ht="15.75">
      <c r="A50" s="8" t="s">
        <v>145</v>
      </c>
      <c r="B50" s="6" t="s">
        <v>35</v>
      </c>
      <c r="C50" s="15">
        <f>SUM(C51:C54)</f>
        <v>31800000</v>
      </c>
      <c r="D50" s="15">
        <f>SUM(D51:D54)</f>
        <v>5912000</v>
      </c>
      <c r="E50" s="15">
        <f>SUM(E51:E54)</f>
        <v>219300000</v>
      </c>
      <c r="F50" s="15">
        <f>SUM(F51:F54)</f>
        <v>0</v>
      </c>
      <c r="G50" s="25">
        <f t="shared" si="1"/>
        <v>257012000</v>
      </c>
    </row>
    <row r="51" spans="1:8" s="32" customFormat="1" ht="15.75">
      <c r="A51" s="7" t="s">
        <v>65</v>
      </c>
      <c r="B51" s="4" t="s">
        <v>3</v>
      </c>
      <c r="C51" s="23">
        <f>1300000+500000</f>
        <v>1800000</v>
      </c>
      <c r="D51" s="23">
        <v>412000</v>
      </c>
      <c r="E51" s="23">
        <f>'[2]PresupTotal'!$L$47+350000</f>
        <v>3700000</v>
      </c>
      <c r="F51" s="33"/>
      <c r="G51" s="13">
        <f t="shared" si="1"/>
        <v>5912000</v>
      </c>
      <c r="H51" s="45"/>
    </row>
    <row r="52" spans="1:8" s="32" customFormat="1" ht="15.75">
      <c r="A52" s="7" t="s">
        <v>66</v>
      </c>
      <c r="B52" s="4" t="s">
        <v>36</v>
      </c>
      <c r="C52" s="91">
        <v>30000000</v>
      </c>
      <c r="D52" s="23">
        <v>5500000</v>
      </c>
      <c r="E52" s="23">
        <f>'[2]PresupTotal'!$L$48+1000000</f>
        <v>215600000</v>
      </c>
      <c r="F52" s="33"/>
      <c r="G52" s="13">
        <f t="shared" si="1"/>
        <v>251100000</v>
      </c>
      <c r="H52" s="45"/>
    </row>
    <row r="53" spans="1:8" s="32" customFormat="1" ht="15.75">
      <c r="A53" s="7" t="s">
        <v>67</v>
      </c>
      <c r="B53" s="4" t="s">
        <v>37</v>
      </c>
      <c r="C53" s="23"/>
      <c r="D53" s="23"/>
      <c r="E53" s="23"/>
      <c r="F53" s="23"/>
      <c r="G53" s="13">
        <f t="shared" si="1"/>
        <v>0</v>
      </c>
      <c r="H53" s="45"/>
    </row>
    <row r="54" spans="1:8" s="32" customFormat="1" ht="15.75">
      <c r="A54" s="7" t="s">
        <v>68</v>
      </c>
      <c r="B54" s="4" t="s">
        <v>38</v>
      </c>
      <c r="C54" s="23"/>
      <c r="D54" s="23"/>
      <c r="E54" s="23"/>
      <c r="F54" s="23"/>
      <c r="G54" s="13">
        <f t="shared" si="1"/>
        <v>0</v>
      </c>
      <c r="H54" s="45"/>
    </row>
    <row r="55" spans="1:8" s="5" customFormat="1" ht="15.75">
      <c r="A55" s="8" t="s">
        <v>147</v>
      </c>
      <c r="B55" s="6" t="s">
        <v>39</v>
      </c>
      <c r="C55" s="15">
        <f>SUM(C56:C56)</f>
        <v>232250000</v>
      </c>
      <c r="D55" s="15">
        <f>SUM(D56:D56)</f>
        <v>0</v>
      </c>
      <c r="E55" s="15">
        <f>SUM(E56:E56)</f>
        <v>0</v>
      </c>
      <c r="F55" s="15">
        <f>SUM(F56:F56)</f>
        <v>0</v>
      </c>
      <c r="G55" s="25">
        <f t="shared" si="1"/>
        <v>232250000</v>
      </c>
      <c r="H55" s="89"/>
    </row>
    <row r="56" spans="1:8" s="5" customFormat="1" ht="15.75">
      <c r="A56" s="7" t="s">
        <v>171</v>
      </c>
      <c r="B56" s="4" t="s">
        <v>4</v>
      </c>
      <c r="C56" s="23">
        <f>190000000+2250000+90000000-50000000</f>
        <v>232250000</v>
      </c>
      <c r="D56" s="23"/>
      <c r="E56" s="15"/>
      <c r="F56" s="13"/>
      <c r="G56" s="13">
        <f t="shared" si="1"/>
        <v>232250000</v>
      </c>
      <c r="H56" s="89"/>
    </row>
    <row r="57" spans="1:7" s="5" customFormat="1" ht="15.75">
      <c r="A57" s="8" t="s">
        <v>165</v>
      </c>
      <c r="B57" s="6" t="s">
        <v>166</v>
      </c>
      <c r="C57" s="15">
        <f>SUM(C58:C59)</f>
        <v>6368000</v>
      </c>
      <c r="D57" s="15">
        <f>SUM(D58:D59)</f>
        <v>0</v>
      </c>
      <c r="E57" s="15">
        <f>SUM(E58:E59)</f>
        <v>5000000</v>
      </c>
      <c r="F57" s="15">
        <f>SUM(F58:F59)</f>
        <v>0</v>
      </c>
      <c r="G57" s="25">
        <f t="shared" si="1"/>
        <v>11368000</v>
      </c>
    </row>
    <row r="58" spans="1:7" s="5" customFormat="1" ht="15.75">
      <c r="A58" s="7" t="s">
        <v>167</v>
      </c>
      <c r="B58" s="4" t="s">
        <v>168</v>
      </c>
      <c r="C58" s="23">
        <v>1368000</v>
      </c>
      <c r="D58" s="23"/>
      <c r="E58" s="23">
        <f>'[2]PresupTotal'!$L$50</f>
        <v>5000000</v>
      </c>
      <c r="F58" s="23"/>
      <c r="G58" s="13">
        <f t="shared" si="1"/>
        <v>6368000</v>
      </c>
    </row>
    <row r="59" spans="1:7" s="32" customFormat="1" ht="15.75">
      <c r="A59" s="7" t="s">
        <v>169</v>
      </c>
      <c r="B59" s="4" t="s">
        <v>170</v>
      </c>
      <c r="C59" s="23">
        <v>5000000</v>
      </c>
      <c r="D59" s="23"/>
      <c r="E59" s="23"/>
      <c r="F59" s="23"/>
      <c r="G59" s="13">
        <f t="shared" si="1"/>
        <v>5000000</v>
      </c>
    </row>
    <row r="60" spans="1:8" s="5" customFormat="1" ht="15.75">
      <c r="A60" s="8" t="s">
        <v>148</v>
      </c>
      <c r="B60" s="6" t="s">
        <v>40</v>
      </c>
      <c r="C60" s="15">
        <f>SUM(C61:C68)</f>
        <v>64000000</v>
      </c>
      <c r="D60" s="15">
        <f>SUM(D61:D68)</f>
        <v>4700000</v>
      </c>
      <c r="E60" s="15">
        <f>SUM(E61:E68)</f>
        <v>350236692</v>
      </c>
      <c r="F60" s="15">
        <f>SUM(F61:F68)</f>
        <v>0</v>
      </c>
      <c r="G60" s="25">
        <f t="shared" si="1"/>
        <v>418936692</v>
      </c>
      <c r="H60" s="89"/>
    </row>
    <row r="61" spans="1:8" s="5" customFormat="1" ht="15.75">
      <c r="A61" s="7" t="s">
        <v>69</v>
      </c>
      <c r="B61" s="4" t="s">
        <v>74</v>
      </c>
      <c r="C61" s="23">
        <v>2000000</v>
      </c>
      <c r="D61" s="23"/>
      <c r="E61" s="23">
        <f>'[2]PresupTotal'!$L$53</f>
        <v>196233185</v>
      </c>
      <c r="F61" s="23"/>
      <c r="G61" s="13">
        <f t="shared" si="1"/>
        <v>198233185</v>
      </c>
      <c r="H61" s="89"/>
    </row>
    <row r="62" spans="1:8" s="5" customFormat="1" ht="15.75">
      <c r="A62" s="7" t="s">
        <v>172</v>
      </c>
      <c r="B62" s="4" t="s">
        <v>229</v>
      </c>
      <c r="C62" s="23"/>
      <c r="D62" s="23"/>
      <c r="E62" s="23"/>
      <c r="F62" s="23"/>
      <c r="G62" s="13">
        <f t="shared" si="1"/>
        <v>0</v>
      </c>
      <c r="H62" s="89"/>
    </row>
    <row r="63" spans="1:8" s="5" customFormat="1" ht="15.75">
      <c r="A63" s="7" t="s">
        <v>253</v>
      </c>
      <c r="B63" s="4" t="s">
        <v>254</v>
      </c>
      <c r="C63" s="23"/>
      <c r="D63" s="23"/>
      <c r="E63" s="23"/>
      <c r="F63" s="23"/>
      <c r="G63" s="13">
        <f t="shared" si="1"/>
        <v>0</v>
      </c>
      <c r="H63" s="89"/>
    </row>
    <row r="64" spans="1:8" s="32" customFormat="1" ht="15.75">
      <c r="A64" s="7" t="s">
        <v>70</v>
      </c>
      <c r="B64" s="4" t="s">
        <v>75</v>
      </c>
      <c r="C64" s="23">
        <v>27000000</v>
      </c>
      <c r="D64" s="23"/>
      <c r="E64" s="23">
        <f>'[2]PresupTotal'!$L$56</f>
        <v>145887507</v>
      </c>
      <c r="F64" s="23"/>
      <c r="G64" s="13">
        <f t="shared" si="1"/>
        <v>172887507</v>
      </c>
      <c r="H64" s="45"/>
    </row>
    <row r="65" spans="1:8" s="32" customFormat="1" ht="15.75">
      <c r="A65" s="7" t="s">
        <v>71</v>
      </c>
      <c r="B65" s="4" t="s">
        <v>76</v>
      </c>
      <c r="C65" s="23">
        <f>6000000</f>
        <v>6000000</v>
      </c>
      <c r="D65" s="23"/>
      <c r="E65" s="23">
        <v>300000</v>
      </c>
      <c r="F65" s="23"/>
      <c r="G65" s="13">
        <f t="shared" si="1"/>
        <v>6300000</v>
      </c>
      <c r="H65" s="45"/>
    </row>
    <row r="66" spans="1:8" s="32" customFormat="1" ht="15.75">
      <c r="A66" s="7" t="s">
        <v>72</v>
      </c>
      <c r="B66" s="4" t="s">
        <v>77</v>
      </c>
      <c r="C66" s="23">
        <v>2000000</v>
      </c>
      <c r="D66" s="23">
        <v>600000</v>
      </c>
      <c r="E66" s="23">
        <f>'[1]PresupTotal'!$L$58</f>
        <v>5350000</v>
      </c>
      <c r="F66" s="23"/>
      <c r="G66" s="13">
        <f t="shared" si="1"/>
        <v>7950000</v>
      </c>
      <c r="H66" s="45"/>
    </row>
    <row r="67" spans="1:7" s="32" customFormat="1" ht="15.75">
      <c r="A67" s="7" t="s">
        <v>73</v>
      </c>
      <c r="B67" s="4" t="s">
        <v>78</v>
      </c>
      <c r="C67" s="23">
        <v>26500000</v>
      </c>
      <c r="D67" s="23">
        <v>4100000</v>
      </c>
      <c r="E67" s="23">
        <f>'[1]PresupTotal'!$L$59</f>
        <v>2300000</v>
      </c>
      <c r="F67" s="23"/>
      <c r="G67" s="13">
        <f t="shared" si="1"/>
        <v>32900000</v>
      </c>
    </row>
    <row r="68" spans="1:7" s="32" customFormat="1" ht="15.75">
      <c r="A68" s="7" t="s">
        <v>80</v>
      </c>
      <c r="B68" s="4" t="s">
        <v>79</v>
      </c>
      <c r="C68" s="23">
        <v>500000</v>
      </c>
      <c r="D68" s="23"/>
      <c r="E68" s="23">
        <f>'[1]PresupTotal'!$L$60</f>
        <v>166000</v>
      </c>
      <c r="F68" s="13"/>
      <c r="G68" s="13">
        <f t="shared" si="1"/>
        <v>666000</v>
      </c>
    </row>
    <row r="69" spans="1:7" s="5" customFormat="1" ht="15.75">
      <c r="A69" s="8" t="s">
        <v>149</v>
      </c>
      <c r="B69" s="6" t="s">
        <v>83</v>
      </c>
      <c r="C69" s="15">
        <f>SUM(C70:C73)</f>
        <v>10250000</v>
      </c>
      <c r="D69" s="15">
        <f>SUM(D70:D73)</f>
        <v>0</v>
      </c>
      <c r="E69" s="15">
        <f>SUM(E70:E73)</f>
        <v>1215000</v>
      </c>
      <c r="F69" s="15">
        <f>SUM(F70:F73)</f>
        <v>0</v>
      </c>
      <c r="G69" s="25">
        <f t="shared" si="1"/>
        <v>11465000</v>
      </c>
    </row>
    <row r="70" spans="1:7" s="5" customFormat="1" ht="15.75">
      <c r="A70" s="7" t="s">
        <v>206</v>
      </c>
      <c r="B70" s="4" t="s">
        <v>207</v>
      </c>
      <c r="C70" s="23"/>
      <c r="D70" s="23"/>
      <c r="E70" s="15"/>
      <c r="F70" s="25"/>
      <c r="G70" s="13">
        <f t="shared" si="1"/>
        <v>0</v>
      </c>
    </row>
    <row r="71" spans="1:7" s="5" customFormat="1" ht="15.75">
      <c r="A71" s="7" t="s">
        <v>224</v>
      </c>
      <c r="B71" s="4" t="s">
        <v>223</v>
      </c>
      <c r="C71" s="23">
        <v>5000000</v>
      </c>
      <c r="D71" s="23"/>
      <c r="E71" s="15"/>
      <c r="F71" s="25"/>
      <c r="G71" s="13">
        <f t="shared" si="1"/>
        <v>5000000</v>
      </c>
    </row>
    <row r="72" spans="1:7" s="5" customFormat="1" ht="15.75">
      <c r="A72" s="7" t="s">
        <v>208</v>
      </c>
      <c r="B72" s="4" t="s">
        <v>209</v>
      </c>
      <c r="C72" s="23">
        <f>10000000-5000000</f>
        <v>5000000</v>
      </c>
      <c r="D72" s="23"/>
      <c r="E72" s="15"/>
      <c r="F72" s="25"/>
      <c r="G72" s="13">
        <f t="shared" si="1"/>
        <v>5000000</v>
      </c>
    </row>
    <row r="73" spans="1:7" s="5" customFormat="1" ht="15.75">
      <c r="A73" s="7" t="s">
        <v>273</v>
      </c>
      <c r="B73" s="4" t="s">
        <v>274</v>
      </c>
      <c r="C73" s="23">
        <v>250000</v>
      </c>
      <c r="D73" s="23"/>
      <c r="E73" s="23">
        <f>'[1]PresupTotal'!$L$65</f>
        <v>1215000</v>
      </c>
      <c r="F73" s="25"/>
      <c r="G73" s="13">
        <f t="shared" si="1"/>
        <v>1465000</v>
      </c>
    </row>
    <row r="74" spans="1:7" s="5" customFormat="1" ht="15.75">
      <c r="A74" s="7"/>
      <c r="B74" s="4"/>
      <c r="C74" s="23"/>
      <c r="D74" s="23"/>
      <c r="E74" s="15"/>
      <c r="F74" s="25"/>
      <c r="G74" s="13"/>
    </row>
    <row r="75" spans="1:7" s="9" customFormat="1" ht="15.75">
      <c r="A75" s="17">
        <v>2</v>
      </c>
      <c r="B75" s="12" t="s">
        <v>5</v>
      </c>
      <c r="C75" s="24">
        <f>SUM(C76,C81,C85,C93,C96)</f>
        <v>31780000</v>
      </c>
      <c r="D75" s="24">
        <f>SUM(D76,D81,D85,D93,D96)</f>
        <v>10317237</v>
      </c>
      <c r="E75" s="24">
        <f>SUM(E76,E81,E85,E93,E96)</f>
        <v>298452416</v>
      </c>
      <c r="F75" s="24">
        <f>SUM(F76,F81,F85,F93,F96)</f>
        <v>0</v>
      </c>
      <c r="G75" s="16">
        <f aca="true" t="shared" si="2" ref="G75:G104">SUM(F75,E75,D75,C75)</f>
        <v>340549653</v>
      </c>
    </row>
    <row r="76" spans="1:7" s="5" customFormat="1" ht="15.75">
      <c r="A76" s="8" t="s">
        <v>150</v>
      </c>
      <c r="B76" s="6" t="s">
        <v>84</v>
      </c>
      <c r="C76" s="15">
        <f>SUM(C77:C80)</f>
        <v>20100000</v>
      </c>
      <c r="D76" s="15">
        <f>SUM(D77:D80)</f>
        <v>6589748</v>
      </c>
      <c r="E76" s="15">
        <f>SUM(E77:E80)</f>
        <v>240424736</v>
      </c>
      <c r="F76" s="15">
        <f>SUM(F77:F80)</f>
        <v>0</v>
      </c>
      <c r="G76" s="25">
        <f t="shared" si="2"/>
        <v>267114484</v>
      </c>
    </row>
    <row r="77" spans="1:7" s="32" customFormat="1" ht="15.75">
      <c r="A77" s="7" t="s">
        <v>85</v>
      </c>
      <c r="B77" s="4" t="s">
        <v>86</v>
      </c>
      <c r="C77" s="23">
        <f>25000000-11000000</f>
        <v>14000000</v>
      </c>
      <c r="D77" s="23">
        <f>16935451-11212290</f>
        <v>5723161</v>
      </c>
      <c r="E77" s="23">
        <f>'[2]PresupTotal'!$L$69</f>
        <v>228242237</v>
      </c>
      <c r="F77" s="23"/>
      <c r="G77" s="13">
        <f t="shared" si="2"/>
        <v>247965398</v>
      </c>
    </row>
    <row r="78" spans="1:7" s="32" customFormat="1" ht="15.75">
      <c r="A78" s="7" t="s">
        <v>87</v>
      </c>
      <c r="B78" s="4" t="s">
        <v>88</v>
      </c>
      <c r="C78" s="23">
        <v>3000000</v>
      </c>
      <c r="D78" s="23"/>
      <c r="E78" s="23">
        <f>'[2]PresupTotal'!$L$70</f>
        <v>300000</v>
      </c>
      <c r="F78" s="13"/>
      <c r="G78" s="13">
        <f t="shared" si="2"/>
        <v>3300000</v>
      </c>
    </row>
    <row r="79" spans="1:7" s="32" customFormat="1" ht="15.75">
      <c r="A79" s="7" t="s">
        <v>89</v>
      </c>
      <c r="B79" s="4" t="s">
        <v>90</v>
      </c>
      <c r="C79" s="23">
        <v>3000000</v>
      </c>
      <c r="D79" s="23">
        <v>866587</v>
      </c>
      <c r="E79" s="23">
        <f>'[2]PresupTotal'!$L$71</f>
        <v>11482499</v>
      </c>
      <c r="F79" s="23"/>
      <c r="G79" s="13">
        <f t="shared" si="2"/>
        <v>15349086</v>
      </c>
    </row>
    <row r="80" spans="1:7" s="32" customFormat="1" ht="15.75">
      <c r="A80" s="4" t="s">
        <v>91</v>
      </c>
      <c r="B80" s="4" t="s">
        <v>6</v>
      </c>
      <c r="C80" s="23">
        <v>100000</v>
      </c>
      <c r="D80" s="23"/>
      <c r="E80" s="23">
        <f>'[1]PresupTotal'!$L$72</f>
        <v>400000</v>
      </c>
      <c r="F80" s="23"/>
      <c r="G80" s="13">
        <f t="shared" si="2"/>
        <v>500000</v>
      </c>
    </row>
    <row r="81" spans="1:7" s="5" customFormat="1" ht="15.75">
      <c r="A81" s="8" t="s">
        <v>151</v>
      </c>
      <c r="B81" s="6" t="s">
        <v>92</v>
      </c>
      <c r="C81" s="15">
        <f>SUM(C82:C83)</f>
        <v>800000</v>
      </c>
      <c r="D81" s="15">
        <f>SUM(D82:D83)</f>
        <v>0</v>
      </c>
      <c r="E81" s="15">
        <f>SUM(E82:E83)</f>
        <v>3215876</v>
      </c>
      <c r="F81" s="15">
        <f>SUM(F82:F83)</f>
        <v>0</v>
      </c>
      <c r="G81" s="25">
        <f t="shared" si="2"/>
        <v>4015876</v>
      </c>
    </row>
    <row r="82" spans="1:7" s="5" customFormat="1" ht="15.75">
      <c r="A82" s="7" t="s">
        <v>233</v>
      </c>
      <c r="B82" s="4" t="s">
        <v>234</v>
      </c>
      <c r="C82" s="23"/>
      <c r="D82" s="15"/>
      <c r="E82" s="23">
        <f>'[1]PresupTotal'!$L$74</f>
        <v>500000</v>
      </c>
      <c r="F82" s="34"/>
      <c r="G82" s="13">
        <f t="shared" si="2"/>
        <v>500000</v>
      </c>
    </row>
    <row r="83" spans="1:7" s="32" customFormat="1" ht="15.75">
      <c r="A83" s="7" t="s">
        <v>93</v>
      </c>
      <c r="B83" s="4" t="s">
        <v>94</v>
      </c>
      <c r="C83" s="23">
        <v>800000</v>
      </c>
      <c r="D83" s="23"/>
      <c r="E83" s="23">
        <f>'[2]PresupTotal'!$L$75</f>
        <v>2715876</v>
      </c>
      <c r="F83" s="23"/>
      <c r="G83" s="13">
        <f t="shared" si="2"/>
        <v>3515876</v>
      </c>
    </row>
    <row r="84" spans="1:7" s="32" customFormat="1" ht="15.75">
      <c r="A84" s="7" t="s">
        <v>276</v>
      </c>
      <c r="B84" s="4" t="s">
        <v>277</v>
      </c>
      <c r="C84" s="23"/>
      <c r="D84" s="23"/>
      <c r="E84" s="23"/>
      <c r="F84" s="23"/>
      <c r="G84" s="13">
        <f t="shared" si="2"/>
        <v>0</v>
      </c>
    </row>
    <row r="85" spans="1:7" s="5" customFormat="1" ht="15.75">
      <c r="A85" s="8" t="s">
        <v>152</v>
      </c>
      <c r="B85" s="6" t="s">
        <v>95</v>
      </c>
      <c r="C85" s="15">
        <f>SUM(C86:C92)</f>
        <v>2150000</v>
      </c>
      <c r="D85" s="15">
        <f>SUM(D86:D92)</f>
        <v>0</v>
      </c>
      <c r="E85" s="15">
        <f>SUM(E86:E92)</f>
        <v>2050000</v>
      </c>
      <c r="F85" s="15">
        <f>SUM(F86:F92)</f>
        <v>0</v>
      </c>
      <c r="G85" s="25">
        <f t="shared" si="2"/>
        <v>4200000</v>
      </c>
    </row>
    <row r="86" spans="1:7" s="5" customFormat="1" ht="15.75">
      <c r="A86" s="4" t="s">
        <v>96</v>
      </c>
      <c r="B86" s="4" t="s">
        <v>97</v>
      </c>
      <c r="C86" s="23">
        <v>500000</v>
      </c>
      <c r="D86" s="23"/>
      <c r="E86" s="23">
        <f>'[2]PresupTotal'!$L$78</f>
        <v>200000</v>
      </c>
      <c r="F86" s="15"/>
      <c r="G86" s="13">
        <f t="shared" si="2"/>
        <v>700000</v>
      </c>
    </row>
    <row r="87" spans="1:7" s="32" customFormat="1" ht="15.75">
      <c r="A87" s="4" t="s">
        <v>98</v>
      </c>
      <c r="B87" s="4" t="s">
        <v>99</v>
      </c>
      <c r="C87" s="23">
        <v>200000</v>
      </c>
      <c r="D87" s="23"/>
      <c r="E87" s="23"/>
      <c r="F87" s="13"/>
      <c r="G87" s="13">
        <f t="shared" si="2"/>
        <v>200000</v>
      </c>
    </row>
    <row r="88" spans="1:7" s="32" customFormat="1" ht="15.75">
      <c r="A88" s="4" t="s">
        <v>235</v>
      </c>
      <c r="B88" s="4" t="s">
        <v>236</v>
      </c>
      <c r="C88" s="23"/>
      <c r="D88" s="23"/>
      <c r="E88" s="23"/>
      <c r="F88" s="13"/>
      <c r="G88" s="13">
        <f t="shared" si="2"/>
        <v>0</v>
      </c>
    </row>
    <row r="89" spans="1:7" s="32" customFormat="1" ht="15.75">
      <c r="A89" s="4" t="s">
        <v>100</v>
      </c>
      <c r="B89" s="4" t="s">
        <v>101</v>
      </c>
      <c r="C89" s="23">
        <f>6000000+500000-4000000-1500000</f>
        <v>1000000</v>
      </c>
      <c r="D89" s="23"/>
      <c r="E89" s="23">
        <f>'[1]PresupTotal'!$L$81</f>
        <v>1650000</v>
      </c>
      <c r="F89" s="13"/>
      <c r="G89" s="13">
        <f t="shared" si="2"/>
        <v>2650000</v>
      </c>
    </row>
    <row r="90" spans="1:7" s="32" customFormat="1" ht="15.75">
      <c r="A90" s="4" t="s">
        <v>237</v>
      </c>
      <c r="B90" s="4" t="s">
        <v>238</v>
      </c>
      <c r="C90" s="23">
        <f>150000-100000</f>
        <v>50000</v>
      </c>
      <c r="D90" s="23"/>
      <c r="E90" s="23"/>
      <c r="F90" s="13"/>
      <c r="G90" s="13">
        <f t="shared" si="2"/>
        <v>50000</v>
      </c>
    </row>
    <row r="91" spans="1:7" s="32" customFormat="1" ht="15.75">
      <c r="A91" s="4" t="s">
        <v>102</v>
      </c>
      <c r="B91" s="4" t="s">
        <v>103</v>
      </c>
      <c r="C91" s="23">
        <f>300000-150000</f>
        <v>150000</v>
      </c>
      <c r="D91" s="23"/>
      <c r="E91" s="23">
        <f>'[1]PresupTotal'!$L$83</f>
        <v>200000</v>
      </c>
      <c r="F91" s="13"/>
      <c r="G91" s="13">
        <f t="shared" si="2"/>
        <v>350000</v>
      </c>
    </row>
    <row r="92" spans="1:7" s="32" customFormat="1" ht="15.75">
      <c r="A92" s="4" t="s">
        <v>239</v>
      </c>
      <c r="B92" s="4" t="s">
        <v>240</v>
      </c>
      <c r="C92" s="23">
        <f>500000-250000</f>
        <v>250000</v>
      </c>
      <c r="D92" s="23"/>
      <c r="E92" s="23"/>
      <c r="F92" s="13"/>
      <c r="G92" s="13">
        <f t="shared" si="2"/>
        <v>250000</v>
      </c>
    </row>
    <row r="93" spans="1:7" s="5" customFormat="1" ht="15.75">
      <c r="A93" s="8" t="s">
        <v>153</v>
      </c>
      <c r="B93" s="6" t="s">
        <v>104</v>
      </c>
      <c r="C93" s="15">
        <f>SUM(C94:C95)</f>
        <v>2500000</v>
      </c>
      <c r="D93" s="15">
        <f>SUM(D94:D95)</f>
        <v>0</v>
      </c>
      <c r="E93" s="15">
        <f>SUM(E94:E95)</f>
        <v>25170708</v>
      </c>
      <c r="F93" s="15">
        <f>SUM(F94:F95)</f>
        <v>0</v>
      </c>
      <c r="G93" s="25">
        <f t="shared" si="2"/>
        <v>27670708</v>
      </c>
    </row>
    <row r="94" spans="1:7" s="5" customFormat="1" ht="15.75">
      <c r="A94" s="4" t="s">
        <v>105</v>
      </c>
      <c r="B94" s="4" t="s">
        <v>106</v>
      </c>
      <c r="C94" s="23"/>
      <c r="D94" s="15"/>
      <c r="E94" s="23">
        <f>'[1]PresupTotal'!$L$86</f>
        <v>150000</v>
      </c>
      <c r="F94" s="23"/>
      <c r="G94" s="13">
        <f t="shared" si="2"/>
        <v>150000</v>
      </c>
    </row>
    <row r="95" spans="1:7" s="32" customFormat="1" ht="15.75">
      <c r="A95" s="4" t="s">
        <v>107</v>
      </c>
      <c r="B95" s="4" t="s">
        <v>108</v>
      </c>
      <c r="C95" s="23">
        <f>5000000-2500000</f>
        <v>2500000</v>
      </c>
      <c r="D95" s="23"/>
      <c r="E95" s="23">
        <f>'[2]PresupTotal'!$L$87</f>
        <v>25020708</v>
      </c>
      <c r="F95" s="23"/>
      <c r="G95" s="13">
        <f t="shared" si="2"/>
        <v>27520708</v>
      </c>
    </row>
    <row r="96" spans="1:7" s="5" customFormat="1" ht="15.75">
      <c r="A96" s="8" t="s">
        <v>154</v>
      </c>
      <c r="B96" s="6" t="s">
        <v>109</v>
      </c>
      <c r="C96" s="15">
        <f>SUM(C97:C104)</f>
        <v>6230000</v>
      </c>
      <c r="D96" s="15">
        <f>SUM(D97:D104)</f>
        <v>3727489</v>
      </c>
      <c r="E96" s="15">
        <f>SUM(E97:E104)</f>
        <v>27591096</v>
      </c>
      <c r="F96" s="15">
        <f>SUM(F97:F104)</f>
        <v>0</v>
      </c>
      <c r="G96" s="25">
        <f t="shared" si="2"/>
        <v>37548585</v>
      </c>
    </row>
    <row r="97" spans="1:7" s="32" customFormat="1" ht="15.75">
      <c r="A97" s="4" t="s">
        <v>111</v>
      </c>
      <c r="B97" s="4" t="s">
        <v>110</v>
      </c>
      <c r="C97" s="23">
        <f>3500000-2000000</f>
        <v>1500000</v>
      </c>
      <c r="D97" s="23">
        <v>627489</v>
      </c>
      <c r="E97" s="23">
        <f>'[2]PresupTotal'!$L$89</f>
        <v>5965836</v>
      </c>
      <c r="F97" s="23"/>
      <c r="G97" s="13">
        <f t="shared" si="2"/>
        <v>8093325</v>
      </c>
    </row>
    <row r="98" spans="1:7" s="32" customFormat="1" ht="15.75">
      <c r="A98" s="4" t="s">
        <v>112</v>
      </c>
      <c r="B98" s="4" t="s">
        <v>231</v>
      </c>
      <c r="C98" s="23">
        <f>3000000-1500000</f>
        <v>1500000</v>
      </c>
      <c r="D98" s="23"/>
      <c r="E98" s="23"/>
      <c r="F98" s="23"/>
      <c r="G98" s="13">
        <f t="shared" si="2"/>
        <v>1500000</v>
      </c>
    </row>
    <row r="99" spans="1:7" s="32" customFormat="1" ht="15.75">
      <c r="A99" s="4" t="s">
        <v>113</v>
      </c>
      <c r="B99" s="4" t="s">
        <v>114</v>
      </c>
      <c r="C99" s="23">
        <v>3000000</v>
      </c>
      <c r="D99" s="23">
        <v>3100000</v>
      </c>
      <c r="E99" s="23">
        <f>'[1]PresupTotal'!$L$91</f>
        <v>8635260</v>
      </c>
      <c r="F99" s="23"/>
      <c r="G99" s="13">
        <f t="shared" si="2"/>
        <v>14735260</v>
      </c>
    </row>
    <row r="100" spans="1:7" s="32" customFormat="1" ht="15.75">
      <c r="A100" s="4" t="s">
        <v>115</v>
      </c>
      <c r="B100" s="4" t="s">
        <v>116</v>
      </c>
      <c r="C100" s="23"/>
      <c r="D100" s="23"/>
      <c r="E100" s="23">
        <f>'[1]PresupTotal'!$L$92</f>
        <v>6500000</v>
      </c>
      <c r="F100" s="23"/>
      <c r="G100" s="13">
        <f t="shared" si="2"/>
        <v>6500000</v>
      </c>
    </row>
    <row r="101" spans="1:7" s="32" customFormat="1" ht="15.75">
      <c r="A101" s="4" t="s">
        <v>117</v>
      </c>
      <c r="B101" s="4" t="s">
        <v>7</v>
      </c>
      <c r="C101" s="23"/>
      <c r="D101" s="23"/>
      <c r="E101" s="23">
        <f>'[1]PresupTotal'!$L$93</f>
        <v>5250000</v>
      </c>
      <c r="F101" s="23"/>
      <c r="G101" s="13">
        <f t="shared" si="2"/>
        <v>5250000</v>
      </c>
    </row>
    <row r="102" spans="1:7" s="32" customFormat="1" ht="15.75">
      <c r="A102" s="4" t="s">
        <v>173</v>
      </c>
      <c r="B102" s="4" t="s">
        <v>174</v>
      </c>
      <c r="C102" s="23"/>
      <c r="D102" s="23"/>
      <c r="E102" s="23"/>
      <c r="F102" s="23"/>
      <c r="G102" s="13">
        <f t="shared" si="2"/>
        <v>0</v>
      </c>
    </row>
    <row r="103" spans="1:7" s="32" customFormat="1" ht="15.75">
      <c r="A103" s="4" t="s">
        <v>118</v>
      </c>
      <c r="B103" s="4" t="s">
        <v>121</v>
      </c>
      <c r="C103" s="23">
        <f>250000+380000-500000</f>
        <v>130000</v>
      </c>
      <c r="D103" s="23"/>
      <c r="E103" s="23"/>
      <c r="F103" s="23"/>
      <c r="G103" s="13">
        <f t="shared" si="2"/>
        <v>130000</v>
      </c>
    </row>
    <row r="104" spans="1:7" s="32" customFormat="1" ht="15.75">
      <c r="A104" s="4" t="s">
        <v>119</v>
      </c>
      <c r="B104" s="4" t="s">
        <v>120</v>
      </c>
      <c r="C104" s="23">
        <v>100000</v>
      </c>
      <c r="D104" s="23"/>
      <c r="E104" s="23">
        <f>'[1]PresupTotal'!$L$96+150000</f>
        <v>1240000</v>
      </c>
      <c r="F104" s="23"/>
      <c r="G104" s="13">
        <f t="shared" si="2"/>
        <v>1340000</v>
      </c>
    </row>
    <row r="105" spans="1:7" s="32" customFormat="1" ht="15.75">
      <c r="A105" s="4"/>
      <c r="B105" s="4"/>
      <c r="C105" s="23"/>
      <c r="D105" s="23"/>
      <c r="E105" s="23"/>
      <c r="F105" s="23"/>
      <c r="G105" s="13"/>
    </row>
    <row r="106" spans="1:7" s="9" customFormat="1" ht="15.75">
      <c r="A106" s="17">
        <v>5</v>
      </c>
      <c r="B106" s="12" t="s">
        <v>122</v>
      </c>
      <c r="C106" s="24">
        <f>SUM(C107,C115,C117)</f>
        <v>111121090</v>
      </c>
      <c r="D106" s="24">
        <f>SUM(D107,D115,D117)</f>
        <v>1000000</v>
      </c>
      <c r="E106" s="24">
        <f>SUM(E107,E115,E117)</f>
        <v>43946095</v>
      </c>
      <c r="F106" s="24">
        <f>SUM(F107,F115,F117)</f>
        <v>0</v>
      </c>
      <c r="G106" s="16">
        <f aca="true" t="shared" si="3" ref="G106:G118">SUM(F106,E106,D106,C106)</f>
        <v>156067185</v>
      </c>
    </row>
    <row r="107" spans="1:7" s="5" customFormat="1" ht="15.75">
      <c r="A107" s="8" t="s">
        <v>250</v>
      </c>
      <c r="B107" s="6" t="s">
        <v>247</v>
      </c>
      <c r="C107" s="15">
        <f>SUM(C108:C114)</f>
        <v>17121090</v>
      </c>
      <c r="D107" s="15">
        <f>SUM(D108:D114)</f>
        <v>1000000</v>
      </c>
      <c r="E107" s="15">
        <f>SUM(E108:E114)</f>
        <v>43946095</v>
      </c>
      <c r="F107" s="15">
        <f>SUM(F108:F114)</f>
        <v>0</v>
      </c>
      <c r="G107" s="25">
        <f t="shared" si="3"/>
        <v>62067185</v>
      </c>
    </row>
    <row r="108" spans="1:7" s="32" customFormat="1" ht="15.75">
      <c r="A108" s="7" t="s">
        <v>218</v>
      </c>
      <c r="B108" s="4" t="s">
        <v>219</v>
      </c>
      <c r="C108" s="23"/>
      <c r="D108" s="23"/>
      <c r="E108" s="23"/>
      <c r="F108" s="23"/>
      <c r="G108" s="13">
        <f t="shared" si="3"/>
        <v>0</v>
      </c>
    </row>
    <row r="109" spans="1:7" s="32" customFormat="1" ht="15.75">
      <c r="A109" s="7" t="s">
        <v>241</v>
      </c>
      <c r="B109" s="4" t="s">
        <v>242</v>
      </c>
      <c r="C109" s="23"/>
      <c r="D109" s="23"/>
      <c r="E109" s="23"/>
      <c r="F109" s="23"/>
      <c r="G109" s="13">
        <f t="shared" si="3"/>
        <v>0</v>
      </c>
    </row>
    <row r="110" spans="1:7" s="32" customFormat="1" ht="15.75">
      <c r="A110" s="4" t="s">
        <v>123</v>
      </c>
      <c r="B110" s="4" t="s">
        <v>124</v>
      </c>
      <c r="C110" s="23">
        <v>2000000</v>
      </c>
      <c r="D110" s="26"/>
      <c r="E110" s="13">
        <f>'[2]PresupTotal'!$L$102-5000000</f>
        <v>13573035</v>
      </c>
      <c r="F110" s="13"/>
      <c r="G110" s="13">
        <f t="shared" si="3"/>
        <v>15573035</v>
      </c>
    </row>
    <row r="111" spans="1:7" s="32" customFormat="1" ht="15.75">
      <c r="A111" s="4" t="s">
        <v>125</v>
      </c>
      <c r="B111" s="4" t="s">
        <v>126</v>
      </c>
      <c r="C111" s="23">
        <f>3000000+17069801-10000000</f>
        <v>10069801</v>
      </c>
      <c r="D111" s="23"/>
      <c r="E111" s="13">
        <f>'[2]PresupTotal'!$L$103+5000000</f>
        <v>29373060</v>
      </c>
      <c r="F111" s="13"/>
      <c r="G111" s="13">
        <f t="shared" si="3"/>
        <v>39442861</v>
      </c>
    </row>
    <row r="112" spans="1:7" s="32" customFormat="1" ht="15.75">
      <c r="A112" s="4" t="s">
        <v>243</v>
      </c>
      <c r="B112" s="4" t="s">
        <v>244</v>
      </c>
      <c r="C112" s="13"/>
      <c r="D112" s="23">
        <v>1000000</v>
      </c>
      <c r="E112" s="13"/>
      <c r="F112" s="13"/>
      <c r="G112" s="13">
        <f t="shared" si="3"/>
        <v>1000000</v>
      </c>
    </row>
    <row r="113" spans="1:7" s="32" customFormat="1" ht="15.75">
      <c r="A113" s="4" t="s">
        <v>248</v>
      </c>
      <c r="B113" s="4" t="s">
        <v>249</v>
      </c>
      <c r="C113" s="13">
        <v>239465</v>
      </c>
      <c r="D113" s="23"/>
      <c r="E113" s="13"/>
      <c r="F113" s="13"/>
      <c r="G113" s="13">
        <f t="shared" si="3"/>
        <v>239465</v>
      </c>
    </row>
    <row r="114" spans="1:7" s="32" customFormat="1" ht="15.75">
      <c r="A114" s="4" t="s">
        <v>127</v>
      </c>
      <c r="B114" s="4" t="s">
        <v>128</v>
      </c>
      <c r="C114" s="23">
        <v>4811824</v>
      </c>
      <c r="D114" s="23"/>
      <c r="E114" s="13">
        <f>'[2]PresupTotal'!$L$107</f>
        <v>1000000</v>
      </c>
      <c r="F114" s="13"/>
      <c r="G114" s="13">
        <f t="shared" si="3"/>
        <v>5811824</v>
      </c>
    </row>
    <row r="115" spans="1:7" s="5" customFormat="1" ht="15.75">
      <c r="A115" s="8" t="s">
        <v>255</v>
      </c>
      <c r="B115" s="6" t="s">
        <v>203</v>
      </c>
      <c r="C115" s="15"/>
      <c r="D115" s="15"/>
      <c r="E115" s="15"/>
      <c r="F115" s="15"/>
      <c r="G115" s="13">
        <f t="shared" si="3"/>
        <v>0</v>
      </c>
    </row>
    <row r="116" spans="1:7" s="32" customFormat="1" ht="15.75">
      <c r="A116" s="7" t="s">
        <v>260</v>
      </c>
      <c r="B116" s="4" t="s">
        <v>261</v>
      </c>
      <c r="C116" s="23"/>
      <c r="D116" s="23"/>
      <c r="E116" s="23"/>
      <c r="F116" s="13"/>
      <c r="G116" s="13">
        <f t="shared" si="3"/>
        <v>0</v>
      </c>
    </row>
    <row r="117" spans="1:7" s="5" customFormat="1" ht="15.75">
      <c r="A117" s="8" t="s">
        <v>287</v>
      </c>
      <c r="B117" s="6" t="s">
        <v>288</v>
      </c>
      <c r="C117" s="15">
        <f>SUM(C118)</f>
        <v>94000000</v>
      </c>
      <c r="D117" s="15">
        <f>SUM(D118)</f>
        <v>0</v>
      </c>
      <c r="E117" s="15">
        <f>SUM(E118)</f>
        <v>0</v>
      </c>
      <c r="F117" s="15">
        <f>SUM(F118)</f>
        <v>0</v>
      </c>
      <c r="G117" s="25">
        <f t="shared" si="3"/>
        <v>94000000</v>
      </c>
    </row>
    <row r="118" spans="1:7" s="32" customFormat="1" ht="15.75">
      <c r="A118" s="7" t="s">
        <v>289</v>
      </c>
      <c r="B118" s="4" t="s">
        <v>290</v>
      </c>
      <c r="C118" s="91">
        <f>49000000+45000000</f>
        <v>94000000</v>
      </c>
      <c r="D118" s="23"/>
      <c r="E118" s="23"/>
      <c r="F118" s="13"/>
      <c r="G118" s="13">
        <f t="shared" si="3"/>
        <v>94000000</v>
      </c>
    </row>
    <row r="119" spans="1:7" s="32" customFormat="1" ht="15.75">
      <c r="A119" s="7"/>
      <c r="B119" s="4"/>
      <c r="C119" s="23"/>
      <c r="D119" s="23"/>
      <c r="E119" s="23"/>
      <c r="F119" s="23"/>
      <c r="G119" s="13"/>
    </row>
    <row r="120" spans="1:8" s="9" customFormat="1" ht="15.75">
      <c r="A120" s="17">
        <v>6</v>
      </c>
      <c r="B120" s="12" t="s">
        <v>11</v>
      </c>
      <c r="C120" s="24">
        <f>SUM(C121,C136,C138,C143,C145,)</f>
        <v>15430083818</v>
      </c>
      <c r="D120" s="24">
        <f>SUM(D121,D136,D138,D143,D145,)</f>
        <v>17165077</v>
      </c>
      <c r="E120" s="24">
        <f>SUM(E121,E136,E138,E141,E143,E145,)</f>
        <v>155549433</v>
      </c>
      <c r="F120" s="24">
        <f>SUM(F121,F136,F138,F143,F145,)</f>
        <v>0</v>
      </c>
      <c r="G120" s="16">
        <f aca="true" t="shared" si="4" ref="G120:G160">SUM(F120,E120,D120,C120)</f>
        <v>15602798328</v>
      </c>
      <c r="H120" s="78"/>
    </row>
    <row r="121" spans="1:7" s="5" customFormat="1" ht="15.75">
      <c r="A121" s="8" t="s">
        <v>141</v>
      </c>
      <c r="B121" s="6" t="s">
        <v>130</v>
      </c>
      <c r="C121" s="15">
        <f>SUM(C122,C126,C134)</f>
        <v>14805502144</v>
      </c>
      <c r="D121" s="15">
        <f>SUM(D122,D126)</f>
        <v>10165077</v>
      </c>
      <c r="E121" s="15">
        <f>SUM(E122,E126)</f>
        <v>127549433</v>
      </c>
      <c r="F121" s="15">
        <f>SUM(F122,F126)</f>
        <v>0</v>
      </c>
      <c r="G121" s="25">
        <f t="shared" si="4"/>
        <v>14943216654</v>
      </c>
    </row>
    <row r="122" spans="1:7" s="5" customFormat="1" ht="15.75">
      <c r="A122" s="12" t="s">
        <v>185</v>
      </c>
      <c r="B122" s="12" t="s">
        <v>186</v>
      </c>
      <c r="C122" s="24">
        <f>SUM(C123:C125)</f>
        <v>8193000000</v>
      </c>
      <c r="D122" s="24">
        <f>SUM(D123:D125)</f>
        <v>0</v>
      </c>
      <c r="E122" s="24">
        <f>SUM(E123:E125)</f>
        <v>0</v>
      </c>
      <c r="F122" s="24">
        <f>SUM(F123:F125)</f>
        <v>0</v>
      </c>
      <c r="G122" s="13">
        <f t="shared" si="4"/>
        <v>8193000000</v>
      </c>
    </row>
    <row r="123" spans="1:7" s="5" customFormat="1" ht="15.75" customHeight="1">
      <c r="A123" s="4" t="s">
        <v>210</v>
      </c>
      <c r="B123" s="4" t="s">
        <v>211</v>
      </c>
      <c r="C123" s="23">
        <v>372000000</v>
      </c>
      <c r="D123" s="23"/>
      <c r="E123" s="15"/>
      <c r="F123" s="25"/>
      <c r="G123" s="13">
        <f t="shared" si="4"/>
        <v>372000000</v>
      </c>
    </row>
    <row r="124" spans="1:7" s="9" customFormat="1" ht="15.75">
      <c r="A124" s="4" t="s">
        <v>212</v>
      </c>
      <c r="B124" s="4" t="s">
        <v>266</v>
      </c>
      <c r="C124" s="23">
        <v>7761000000</v>
      </c>
      <c r="D124" s="23"/>
      <c r="E124" s="24"/>
      <c r="F124" s="16"/>
      <c r="G124" s="13">
        <f t="shared" si="4"/>
        <v>7761000000</v>
      </c>
    </row>
    <row r="125" spans="1:7" s="9" customFormat="1" ht="15.75">
      <c r="A125" s="4" t="s">
        <v>225</v>
      </c>
      <c r="B125" s="4" t="s">
        <v>245</v>
      </c>
      <c r="C125" s="23">
        <v>60000000</v>
      </c>
      <c r="D125" s="23"/>
      <c r="E125" s="12"/>
      <c r="F125" s="16"/>
      <c r="G125" s="13">
        <f t="shared" si="4"/>
        <v>60000000</v>
      </c>
    </row>
    <row r="126" spans="1:7" s="9" customFormat="1" ht="15.75">
      <c r="A126" s="12" t="s">
        <v>129</v>
      </c>
      <c r="B126" s="12" t="s">
        <v>131</v>
      </c>
      <c r="C126" s="24">
        <f>SUM(C127:C133)</f>
        <v>6612502144</v>
      </c>
      <c r="D126" s="24">
        <f>SUM(D127:D133)</f>
        <v>10165077</v>
      </c>
      <c r="E126" s="24">
        <f>SUM(E127:E133)</f>
        <v>127549433</v>
      </c>
      <c r="F126" s="24">
        <f>SUM(F127:F133)</f>
        <v>0</v>
      </c>
      <c r="G126" s="16">
        <f t="shared" si="4"/>
        <v>6750216654</v>
      </c>
    </row>
    <row r="127" spans="1:7" s="19" customFormat="1" ht="15.75">
      <c r="A127" s="4" t="s">
        <v>213</v>
      </c>
      <c r="B127" s="4" t="s">
        <v>197</v>
      </c>
      <c r="C127" s="23">
        <v>69325274</v>
      </c>
      <c r="D127" s="23">
        <v>8459527</v>
      </c>
      <c r="E127" s="23">
        <v>106148521</v>
      </c>
      <c r="F127" s="43"/>
      <c r="G127" s="13">
        <f t="shared" si="4"/>
        <v>183933322</v>
      </c>
    </row>
    <row r="128" spans="1:7" s="19" customFormat="1" ht="15.75">
      <c r="A128" s="4" t="s">
        <v>214</v>
      </c>
      <c r="B128" s="4" t="s">
        <v>198</v>
      </c>
      <c r="C128" s="23">
        <v>13976870</v>
      </c>
      <c r="D128" s="23">
        <v>1705550</v>
      </c>
      <c r="E128" s="23">
        <v>21400912</v>
      </c>
      <c r="F128" s="43"/>
      <c r="G128" s="13">
        <f t="shared" si="4"/>
        <v>37083332</v>
      </c>
    </row>
    <row r="129" spans="1:7" s="19" customFormat="1" ht="15.75">
      <c r="A129" s="4" t="s">
        <v>271</v>
      </c>
      <c r="B129" s="4" t="s">
        <v>272</v>
      </c>
      <c r="C129" s="90"/>
      <c r="D129" s="23"/>
      <c r="E129" s="23"/>
      <c r="F129" s="43"/>
      <c r="G129" s="13">
        <f t="shared" si="4"/>
        <v>0</v>
      </c>
    </row>
    <row r="130" spans="1:7" s="19" customFormat="1" ht="15.75">
      <c r="A130" s="4" t="s">
        <v>228</v>
      </c>
      <c r="B130" s="4" t="s">
        <v>232</v>
      </c>
      <c r="C130" s="23">
        <v>16200000</v>
      </c>
      <c r="D130" s="23"/>
      <c r="E130" s="23"/>
      <c r="F130" s="43"/>
      <c r="G130" s="13">
        <f t="shared" si="4"/>
        <v>16200000</v>
      </c>
    </row>
    <row r="131" spans="1:7" s="32" customFormat="1" ht="15.75">
      <c r="A131" s="7" t="s">
        <v>199</v>
      </c>
      <c r="B131" s="4" t="s">
        <v>200</v>
      </c>
      <c r="C131" s="23">
        <v>2300000000</v>
      </c>
      <c r="D131" s="23"/>
      <c r="E131" s="23"/>
      <c r="F131" s="13"/>
      <c r="G131" s="13">
        <f t="shared" si="4"/>
        <v>2300000000</v>
      </c>
    </row>
    <row r="132" spans="1:7" s="32" customFormat="1" ht="15.75">
      <c r="A132" s="7" t="s">
        <v>201</v>
      </c>
      <c r="B132" s="4" t="s">
        <v>202</v>
      </c>
      <c r="C132" s="23">
        <v>3913000000</v>
      </c>
      <c r="D132" s="23"/>
      <c r="E132" s="23"/>
      <c r="F132" s="13"/>
      <c r="G132" s="13">
        <f t="shared" si="4"/>
        <v>3913000000</v>
      </c>
    </row>
    <row r="133" spans="1:7" s="9" customFormat="1" ht="15.75">
      <c r="A133" s="7" t="s">
        <v>278</v>
      </c>
      <c r="B133" s="4" t="s">
        <v>216</v>
      </c>
      <c r="C133" s="23">
        <v>300000000</v>
      </c>
      <c r="D133" s="23"/>
      <c r="E133" s="24"/>
      <c r="F133" s="16"/>
      <c r="G133" s="13">
        <f t="shared" si="4"/>
        <v>300000000</v>
      </c>
    </row>
    <row r="134" spans="1:7" s="9" customFormat="1" ht="15.75">
      <c r="A134" s="17" t="s">
        <v>300</v>
      </c>
      <c r="B134" s="12" t="s">
        <v>301</v>
      </c>
      <c r="C134" s="24">
        <f>SUM(C135)</f>
        <v>0</v>
      </c>
      <c r="D134" s="24">
        <f>SUM(D135)</f>
        <v>0</v>
      </c>
      <c r="E134" s="24">
        <f>SUM(E135)</f>
        <v>0</v>
      </c>
      <c r="F134" s="24">
        <f>SUM(F135)</f>
        <v>0</v>
      </c>
      <c r="G134" s="16">
        <f t="shared" si="4"/>
        <v>0</v>
      </c>
    </row>
    <row r="135" spans="1:7" s="9" customFormat="1" ht="15.75">
      <c r="A135" s="7" t="s">
        <v>296</v>
      </c>
      <c r="B135" s="4" t="s">
        <v>297</v>
      </c>
      <c r="C135" s="23"/>
      <c r="D135" s="23"/>
      <c r="E135" s="23"/>
      <c r="F135" s="16"/>
      <c r="G135" s="13">
        <f t="shared" si="4"/>
        <v>0</v>
      </c>
    </row>
    <row r="136" spans="1:7" s="5" customFormat="1" ht="15.75">
      <c r="A136" s="8" t="s">
        <v>140</v>
      </c>
      <c r="B136" s="6" t="s">
        <v>132</v>
      </c>
      <c r="C136" s="15">
        <f>SUM(C137)</f>
        <v>0</v>
      </c>
      <c r="D136" s="15">
        <f>SUM(D137)</f>
        <v>0</v>
      </c>
      <c r="E136" s="15">
        <f>SUM(E137)</f>
        <v>0</v>
      </c>
      <c r="F136" s="15">
        <f>SUM(F137)</f>
        <v>0</v>
      </c>
      <c r="G136" s="25">
        <f t="shared" si="4"/>
        <v>0</v>
      </c>
    </row>
    <row r="137" spans="1:7" s="32" customFormat="1" ht="15.75">
      <c r="A137" s="4" t="s">
        <v>133</v>
      </c>
      <c r="B137" s="4" t="s">
        <v>265</v>
      </c>
      <c r="C137" s="23"/>
      <c r="D137" s="23"/>
      <c r="E137" s="23"/>
      <c r="F137" s="13"/>
      <c r="G137" s="13">
        <f t="shared" si="4"/>
        <v>0</v>
      </c>
    </row>
    <row r="138" spans="1:7" s="5" customFormat="1" ht="15.75">
      <c r="A138" s="8" t="s">
        <v>139</v>
      </c>
      <c r="B138" s="6" t="s">
        <v>134</v>
      </c>
      <c r="C138" s="15">
        <f>SUM(C139:C140)</f>
        <v>325000000</v>
      </c>
      <c r="D138" s="15">
        <f>SUM(D139:D140)</f>
        <v>7000000</v>
      </c>
      <c r="E138" s="15">
        <f>SUM(E139:E140)</f>
        <v>28000000</v>
      </c>
      <c r="F138" s="15">
        <f>SUM(F139:F140)</f>
        <v>0</v>
      </c>
      <c r="G138" s="25">
        <f t="shared" si="4"/>
        <v>360000000</v>
      </c>
    </row>
    <row r="139" spans="1:7" s="32" customFormat="1" ht="15.75">
      <c r="A139" s="4" t="s">
        <v>135</v>
      </c>
      <c r="B139" s="4" t="s">
        <v>8</v>
      </c>
      <c r="C139" s="23">
        <v>300000000</v>
      </c>
      <c r="D139" s="23"/>
      <c r="E139" s="23"/>
      <c r="F139" s="13"/>
      <c r="G139" s="13">
        <f t="shared" si="4"/>
        <v>300000000</v>
      </c>
    </row>
    <row r="140" spans="1:7" s="19" customFormat="1" ht="15.75">
      <c r="A140" s="4" t="s">
        <v>182</v>
      </c>
      <c r="B140" s="4" t="s">
        <v>264</v>
      </c>
      <c r="C140" s="23">
        <v>25000000</v>
      </c>
      <c r="D140" s="23">
        <v>7000000</v>
      </c>
      <c r="E140" s="23">
        <v>28000000</v>
      </c>
      <c r="F140" s="43"/>
      <c r="G140" s="13">
        <f t="shared" si="4"/>
        <v>60000000</v>
      </c>
    </row>
    <row r="141" spans="1:7" s="36" customFormat="1" ht="15.75">
      <c r="A141" s="8" t="s">
        <v>268</v>
      </c>
      <c r="B141" s="36" t="s">
        <v>270</v>
      </c>
      <c r="C141" s="15"/>
      <c r="D141" s="15"/>
      <c r="E141" s="15">
        <f>SUM(E142)</f>
        <v>0</v>
      </c>
      <c r="F141" s="15"/>
      <c r="G141" s="25">
        <f t="shared" si="4"/>
        <v>0</v>
      </c>
    </row>
    <row r="142" spans="1:7" s="19" customFormat="1" ht="15.75">
      <c r="A142" s="4" t="s">
        <v>269</v>
      </c>
      <c r="B142" s="35" t="s">
        <v>267</v>
      </c>
      <c r="C142" s="44"/>
      <c r="D142" s="23"/>
      <c r="E142" s="13"/>
      <c r="F142" s="43"/>
      <c r="G142" s="13">
        <f t="shared" si="4"/>
        <v>0</v>
      </c>
    </row>
    <row r="143" spans="1:7" s="5" customFormat="1" ht="15.75">
      <c r="A143" s="6" t="s">
        <v>178</v>
      </c>
      <c r="B143" s="6" t="s">
        <v>179</v>
      </c>
      <c r="C143" s="15">
        <f>SUM(C144)</f>
        <v>100000000</v>
      </c>
      <c r="D143" s="15">
        <f>SUM(D144)</f>
        <v>0</v>
      </c>
      <c r="E143" s="15">
        <f>SUM(E144)</f>
        <v>0</v>
      </c>
      <c r="F143" s="15">
        <f>SUM(F144)</f>
        <v>0</v>
      </c>
      <c r="G143" s="25">
        <f t="shared" si="4"/>
        <v>100000000</v>
      </c>
    </row>
    <row r="144" spans="1:7" s="32" customFormat="1" ht="15.75">
      <c r="A144" s="4" t="s">
        <v>180</v>
      </c>
      <c r="B144" s="4" t="s">
        <v>181</v>
      </c>
      <c r="C144" s="23">
        <v>100000000</v>
      </c>
      <c r="D144" s="23"/>
      <c r="E144" s="23"/>
      <c r="F144" s="13"/>
      <c r="G144" s="13">
        <f t="shared" si="4"/>
        <v>100000000</v>
      </c>
    </row>
    <row r="145" spans="1:7" s="5" customFormat="1" ht="15.75">
      <c r="A145" s="6" t="s">
        <v>136</v>
      </c>
      <c r="B145" s="6" t="s">
        <v>137</v>
      </c>
      <c r="C145" s="15">
        <f>SUM(C146:C151)</f>
        <v>199581674</v>
      </c>
      <c r="D145" s="15">
        <f>SUM(D146:D151)</f>
        <v>0</v>
      </c>
      <c r="E145" s="15">
        <f>SUM(E146:E151)</f>
        <v>0</v>
      </c>
      <c r="F145" s="15">
        <f>SUM(F146:F151)</f>
        <v>0</v>
      </c>
      <c r="G145" s="25">
        <f t="shared" si="4"/>
        <v>199581674</v>
      </c>
    </row>
    <row r="146" spans="1:8" s="32" customFormat="1" ht="15.75">
      <c r="A146" s="4" t="s">
        <v>188</v>
      </c>
      <c r="B146" s="7" t="s">
        <v>189</v>
      </c>
      <c r="C146" s="51">
        <v>98376414</v>
      </c>
      <c r="D146" s="13"/>
      <c r="E146" s="13"/>
      <c r="F146" s="13"/>
      <c r="G146" s="13">
        <f t="shared" si="4"/>
        <v>98376414</v>
      </c>
      <c r="H146" s="45"/>
    </row>
    <row r="147" spans="1:8" s="32" customFormat="1" ht="15.75">
      <c r="A147" s="4" t="s">
        <v>190</v>
      </c>
      <c r="B147" s="4" t="s">
        <v>191</v>
      </c>
      <c r="C147" s="51">
        <v>29100000</v>
      </c>
      <c r="D147" s="23"/>
      <c r="E147" s="13"/>
      <c r="F147" s="13"/>
      <c r="G147" s="13">
        <f t="shared" si="4"/>
        <v>29100000</v>
      </c>
      <c r="H147" s="45"/>
    </row>
    <row r="148" spans="1:8" s="32" customFormat="1" ht="15.75">
      <c r="A148" s="4" t="s">
        <v>192</v>
      </c>
      <c r="B148" s="4" t="s">
        <v>259</v>
      </c>
      <c r="C148" s="51">
        <v>26190000</v>
      </c>
      <c r="D148" s="23"/>
      <c r="E148" s="13"/>
      <c r="F148" s="13"/>
      <c r="G148" s="13">
        <f t="shared" si="4"/>
        <v>26190000</v>
      </c>
      <c r="H148" s="45"/>
    </row>
    <row r="149" spans="1:8" s="32" customFormat="1" ht="15.75">
      <c r="A149" s="4" t="s">
        <v>193</v>
      </c>
      <c r="B149" s="4" t="s">
        <v>194</v>
      </c>
      <c r="C149" s="51">
        <v>40158000</v>
      </c>
      <c r="D149" s="23"/>
      <c r="E149" s="13"/>
      <c r="F149" s="13"/>
      <c r="G149" s="13">
        <f t="shared" si="4"/>
        <v>40158000</v>
      </c>
      <c r="H149" s="45"/>
    </row>
    <row r="150" spans="1:8" s="32" customFormat="1" ht="15.75">
      <c r="A150" s="4" t="s">
        <v>251</v>
      </c>
      <c r="B150" s="4" t="s">
        <v>252</v>
      </c>
      <c r="C150" s="51">
        <v>1746000</v>
      </c>
      <c r="D150" s="23"/>
      <c r="E150" s="13"/>
      <c r="F150" s="13"/>
      <c r="G150" s="13">
        <f t="shared" si="4"/>
        <v>1746000</v>
      </c>
      <c r="H150" s="45"/>
    </row>
    <row r="151" spans="1:8" s="32" customFormat="1" ht="15.75">
      <c r="A151" s="4" t="s">
        <v>282</v>
      </c>
      <c r="B151" s="4" t="s">
        <v>283</v>
      </c>
      <c r="C151" s="51">
        <v>4011260</v>
      </c>
      <c r="D151" s="23"/>
      <c r="E151" s="13"/>
      <c r="F151" s="13"/>
      <c r="G151" s="13">
        <f t="shared" si="4"/>
        <v>4011260</v>
      </c>
      <c r="H151" s="45"/>
    </row>
    <row r="152" spans="1:7" s="32" customFormat="1" ht="15.75">
      <c r="A152" s="4"/>
      <c r="B152" s="4"/>
      <c r="C152" s="13"/>
      <c r="D152" s="23"/>
      <c r="E152" s="13"/>
      <c r="F152" s="13"/>
      <c r="G152" s="16">
        <f t="shared" si="4"/>
        <v>0</v>
      </c>
    </row>
    <row r="153" spans="1:7" s="9" customFormat="1" ht="15.75">
      <c r="A153" s="17">
        <v>7</v>
      </c>
      <c r="B153" s="12" t="s">
        <v>138</v>
      </c>
      <c r="C153" s="24">
        <f>SUM(C154:C160)</f>
        <v>32400000</v>
      </c>
      <c r="D153" s="24">
        <f>SUM(D154:D160)</f>
        <v>0</v>
      </c>
      <c r="E153" s="24">
        <f>SUM(E154:E160)</f>
        <v>773746985</v>
      </c>
      <c r="F153" s="24">
        <f>SUM(F154:F160)</f>
        <v>0</v>
      </c>
      <c r="G153" s="16">
        <f t="shared" si="4"/>
        <v>806146985</v>
      </c>
    </row>
    <row r="154" spans="1:7" s="9" customFormat="1" ht="15.75">
      <c r="A154" s="7" t="s">
        <v>246</v>
      </c>
      <c r="B154" s="4" t="s">
        <v>286</v>
      </c>
      <c r="C154" s="12"/>
      <c r="D154" s="23"/>
      <c r="E154" s="23">
        <v>493000000</v>
      </c>
      <c r="F154" s="16"/>
      <c r="G154" s="13">
        <f t="shared" si="4"/>
        <v>493000000</v>
      </c>
    </row>
    <row r="155" spans="1:7" s="9" customFormat="1" ht="15.75">
      <c r="A155" s="7" t="s">
        <v>284</v>
      </c>
      <c r="B155" s="4" t="s">
        <v>285</v>
      </c>
      <c r="C155" s="12"/>
      <c r="D155" s="23"/>
      <c r="E155" s="91">
        <f>130746785.95+199.05</f>
        <v>130746985</v>
      </c>
      <c r="F155" s="16"/>
      <c r="G155" s="13">
        <f t="shared" si="4"/>
        <v>130746985</v>
      </c>
    </row>
    <row r="156" spans="1:7" s="9" customFormat="1" ht="47.25">
      <c r="A156" s="42" t="s">
        <v>230</v>
      </c>
      <c r="B156" s="37" t="s">
        <v>262</v>
      </c>
      <c r="C156" s="12"/>
      <c r="D156" s="23"/>
      <c r="E156" s="75"/>
      <c r="F156" s="16"/>
      <c r="G156" s="76">
        <f t="shared" si="4"/>
        <v>0</v>
      </c>
    </row>
    <row r="157" spans="1:7" s="9" customFormat="1" ht="15.75">
      <c r="A157" s="4" t="s">
        <v>215</v>
      </c>
      <c r="B157" s="4" t="s">
        <v>256</v>
      </c>
      <c r="C157" s="23">
        <v>24300000</v>
      </c>
      <c r="D157" s="23"/>
      <c r="E157" s="16"/>
      <c r="F157" s="16"/>
      <c r="G157" s="13">
        <f t="shared" si="4"/>
        <v>24300000</v>
      </c>
    </row>
    <row r="158" spans="1:7" s="9" customFormat="1" ht="15.75">
      <c r="A158" s="4" t="s">
        <v>217</v>
      </c>
      <c r="B158" s="4" t="s">
        <v>257</v>
      </c>
      <c r="C158" s="23">
        <v>8100000</v>
      </c>
      <c r="D158" s="23"/>
      <c r="E158" s="16"/>
      <c r="F158" s="16"/>
      <c r="G158" s="13">
        <f t="shared" si="4"/>
        <v>8100000</v>
      </c>
    </row>
    <row r="159" spans="1:7" s="9" customFormat="1" ht="15.75">
      <c r="A159" s="4" t="s">
        <v>306</v>
      </c>
      <c r="B159" s="4" t="s">
        <v>267</v>
      </c>
      <c r="C159" s="12"/>
      <c r="D159" s="23"/>
      <c r="E159" s="75"/>
      <c r="F159" s="16"/>
      <c r="G159" s="13">
        <f t="shared" si="4"/>
        <v>0</v>
      </c>
    </row>
    <row r="160" spans="1:7" s="9" customFormat="1" ht="15.75">
      <c r="A160" s="4" t="s">
        <v>307</v>
      </c>
      <c r="B160" s="4" t="s">
        <v>196</v>
      </c>
      <c r="C160" s="12"/>
      <c r="D160" s="23"/>
      <c r="E160" s="92">
        <f>100000000+50000000</f>
        <v>150000000</v>
      </c>
      <c r="F160" s="16"/>
      <c r="G160" s="13">
        <f t="shared" si="4"/>
        <v>150000000</v>
      </c>
    </row>
    <row r="161" spans="1:7" s="9" customFormat="1" ht="15.75">
      <c r="A161" s="4"/>
      <c r="B161" s="4"/>
      <c r="C161" s="23"/>
      <c r="D161" s="23"/>
      <c r="E161" s="16"/>
      <c r="F161" s="16"/>
      <c r="G161" s="16"/>
    </row>
    <row r="162" spans="1:7" s="9" customFormat="1" ht="15.75">
      <c r="A162" s="12"/>
      <c r="B162" s="12" t="s">
        <v>9</v>
      </c>
      <c r="C162" s="16">
        <f>SUM(C153,C120,C106,C75,C29,C7)</f>
        <v>24440076364</v>
      </c>
      <c r="D162" s="16">
        <f>SUM(D153,D120,D106,D75,D29,D7)</f>
        <v>947643709</v>
      </c>
      <c r="E162" s="16">
        <f>SUM(E153,E120,E106,E75,E29,E7)</f>
        <v>13473379927</v>
      </c>
      <c r="F162" s="16">
        <f>SUM(F75,F29)</f>
        <v>0</v>
      </c>
      <c r="G162" s="16">
        <f>SUM(F162,E162,D162,C162)</f>
        <v>38861100000</v>
      </c>
    </row>
    <row r="163" spans="1:7" ht="15.75">
      <c r="A163" s="70" t="s">
        <v>323</v>
      </c>
      <c r="B163" s="41"/>
      <c r="C163" s="47"/>
      <c r="D163" s="48"/>
      <c r="F163" s="60"/>
      <c r="G163" s="77"/>
    </row>
    <row r="164" spans="2:7" ht="13.5">
      <c r="B164" s="41"/>
      <c r="E164" s="84" t="s">
        <v>321</v>
      </c>
      <c r="F164" s="80" t="s">
        <v>309</v>
      </c>
      <c r="G164" s="79">
        <v>23973000000</v>
      </c>
    </row>
    <row r="165" spans="2:7" ht="13.5">
      <c r="B165" s="41"/>
      <c r="D165" s="94" t="s">
        <v>313</v>
      </c>
      <c r="E165" s="94"/>
      <c r="F165" s="94"/>
      <c r="G165" s="79"/>
    </row>
    <row r="166" spans="5:7" ht="12.75">
      <c r="E166" s="83" t="s">
        <v>211</v>
      </c>
      <c r="F166" s="82" t="s">
        <v>211</v>
      </c>
      <c r="G166" s="79">
        <v>372000000</v>
      </c>
    </row>
    <row r="167" spans="5:7" ht="12.75">
      <c r="E167" s="83" t="s">
        <v>310</v>
      </c>
      <c r="F167" s="81" t="s">
        <v>310</v>
      </c>
      <c r="G167" s="79">
        <v>7761000000</v>
      </c>
    </row>
    <row r="168" spans="5:7" ht="12.75">
      <c r="E168" s="83" t="s">
        <v>311</v>
      </c>
      <c r="F168" s="81" t="s">
        <v>311</v>
      </c>
      <c r="G168" s="79">
        <v>2300000000</v>
      </c>
    </row>
    <row r="169" spans="5:7" ht="12.75">
      <c r="E169" s="83" t="s">
        <v>312</v>
      </c>
      <c r="F169" s="81" t="s">
        <v>312</v>
      </c>
      <c r="G169" s="79">
        <v>3913000000</v>
      </c>
    </row>
    <row r="170" spans="4:7" ht="12.75">
      <c r="D170" s="95" t="s">
        <v>314</v>
      </c>
      <c r="E170" s="95"/>
      <c r="F170" s="95"/>
      <c r="G170" s="79"/>
    </row>
    <row r="171" spans="5:7" ht="12.75">
      <c r="E171" s="83" t="s">
        <v>322</v>
      </c>
      <c r="F171" s="83" t="s">
        <v>315</v>
      </c>
      <c r="G171" s="79">
        <v>16200000</v>
      </c>
    </row>
    <row r="172" spans="5:7" ht="12.75">
      <c r="E172" s="83" t="s">
        <v>316</v>
      </c>
      <c r="F172" s="83" t="s">
        <v>316</v>
      </c>
      <c r="G172" s="79">
        <v>493500000</v>
      </c>
    </row>
    <row r="173" spans="4:7" ht="12.75">
      <c r="D173" s="93" t="s">
        <v>317</v>
      </c>
      <c r="E173" s="93"/>
      <c r="F173" s="93"/>
      <c r="G173" s="79">
        <v>24300000</v>
      </c>
    </row>
    <row r="174" spans="4:7" ht="12.75">
      <c r="D174" s="88"/>
      <c r="E174" s="83" t="s">
        <v>318</v>
      </c>
      <c r="F174" s="83"/>
      <c r="G174" s="79">
        <v>8100000</v>
      </c>
    </row>
    <row r="175" spans="6:7" ht="12.75">
      <c r="F175" s="84" t="s">
        <v>9</v>
      </c>
      <c r="G175" s="85">
        <f>SUM(G164:G174)</f>
        <v>38861100000</v>
      </c>
    </row>
    <row r="176" ht="12.75">
      <c r="G176" s="86"/>
    </row>
    <row r="306" ht="12.75"/>
    <row r="307" ht="12.75"/>
    <row r="308" ht="12.75"/>
    <row r="309" ht="12.75"/>
  </sheetData>
  <sheetProtection/>
  <mergeCells count="8">
    <mergeCell ref="D173:F173"/>
    <mergeCell ref="D165:F165"/>
    <mergeCell ref="D170:F170"/>
    <mergeCell ref="C5:C6"/>
    <mergeCell ref="G5:G6"/>
    <mergeCell ref="D5:D6"/>
    <mergeCell ref="E5:E6"/>
    <mergeCell ref="F5:F6"/>
  </mergeCells>
  <printOptions/>
  <pageMargins left="0.5905511811023623" right="0.1968503937007874" top="0.7874015748031497" bottom="0.5905511811023623" header="0" footer="0.3937007874015748"/>
  <pageSetup horizontalDpi="600" verticalDpi="600" orientation="landscape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5"/>
  <sheetViews>
    <sheetView zoomScalePageLayoutView="0" workbookViewId="0" topLeftCell="A1">
      <selection activeCell="B25" sqref="A25:B26"/>
    </sheetView>
  </sheetViews>
  <sheetFormatPr defaultColWidth="12" defaultRowHeight="12.75"/>
  <cols>
    <col min="1" max="1" width="16.5" style="0" bestFit="1" customWidth="1"/>
    <col min="2" max="2" width="18.5" style="0" customWidth="1"/>
  </cols>
  <sheetData>
    <row r="3" spans="1:2" ht="12.75">
      <c r="A3" s="79">
        <v>1425000000</v>
      </c>
      <c r="B3" s="70" t="s">
        <v>312</v>
      </c>
    </row>
    <row r="4" spans="1:2" ht="12.75">
      <c r="A4">
        <v>115000000</v>
      </c>
      <c r="B4" s="70" t="s">
        <v>319</v>
      </c>
    </row>
    <row r="5" spans="1:2" ht="12.75">
      <c r="A5" s="79">
        <v>500000000</v>
      </c>
      <c r="B5" s="70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20">
      <selection activeCell="A16" sqref="A16"/>
    </sheetView>
  </sheetViews>
  <sheetFormatPr defaultColWidth="12" defaultRowHeight="12.75"/>
  <cols>
    <col min="1" max="1" width="13.33203125" style="56" customWidth="1"/>
    <col min="2" max="2" width="61.83203125" style="56" customWidth="1"/>
    <col min="3" max="3" width="24.33203125" style="46" customWidth="1"/>
    <col min="4" max="4" width="34.33203125" style="46" customWidth="1"/>
    <col min="5" max="5" width="28.5" style="0" customWidth="1"/>
  </cols>
  <sheetData>
    <row r="1" spans="1:3" ht="15.75">
      <c r="A1" s="102" t="s">
        <v>10</v>
      </c>
      <c r="B1" s="102"/>
      <c r="C1" s="50"/>
    </row>
    <row r="2" spans="1:3" ht="20.25" customHeight="1">
      <c r="A2" s="102" t="s">
        <v>281</v>
      </c>
      <c r="B2" s="102"/>
      <c r="C2" s="50"/>
    </row>
    <row r="3" spans="1:3" ht="20.25" customHeight="1">
      <c r="A3" s="52" t="s">
        <v>275</v>
      </c>
      <c r="B3" s="52"/>
      <c r="C3" s="50"/>
    </row>
    <row r="4" spans="1:3" ht="20.25" customHeight="1">
      <c r="A4" s="52"/>
      <c r="B4" s="52"/>
      <c r="C4" s="50"/>
    </row>
    <row r="5" spans="1:3" ht="20.25" customHeight="1">
      <c r="A5" s="52" t="s">
        <v>292</v>
      </c>
      <c r="B5" s="52"/>
      <c r="C5" s="50"/>
    </row>
    <row r="6" spans="1:3" ht="15.75">
      <c r="A6" s="2"/>
      <c r="B6" s="2"/>
      <c r="C6" s="50"/>
    </row>
    <row r="7" spans="1:3" ht="15.75">
      <c r="A7" s="2"/>
      <c r="B7" s="2"/>
      <c r="C7" s="50"/>
    </row>
    <row r="8" spans="1:3" ht="15.75">
      <c r="A8" s="53"/>
      <c r="B8" s="53"/>
      <c r="C8" s="100" t="s">
        <v>291</v>
      </c>
    </row>
    <row r="9" spans="1:3" ht="15.75">
      <c r="A9" s="54" t="s">
        <v>0</v>
      </c>
      <c r="B9" s="55"/>
      <c r="C9" s="101"/>
    </row>
    <row r="10" spans="1:4" s="19" customFormat="1" ht="15.75">
      <c r="A10" s="31"/>
      <c r="B10" s="4"/>
      <c r="C10" s="23"/>
      <c r="D10" s="59"/>
    </row>
    <row r="11" spans="1:4" s="19" customFormat="1" ht="15.75">
      <c r="A11" s="7"/>
      <c r="B11" s="4"/>
      <c r="C11" s="51"/>
      <c r="D11" s="45"/>
    </row>
    <row r="12" spans="1:5" s="19" customFormat="1" ht="15.75">
      <c r="A12" s="17">
        <v>6</v>
      </c>
      <c r="B12" s="12" t="s">
        <v>11</v>
      </c>
      <c r="C12" s="49">
        <f>SUM(C13:C16)</f>
        <v>1420737469</v>
      </c>
      <c r="D12" s="45"/>
      <c r="E12" s="57"/>
    </row>
    <row r="13" spans="1:4" s="19" customFormat="1" ht="15.75">
      <c r="A13" s="4" t="s">
        <v>210</v>
      </c>
      <c r="B13" s="4" t="s">
        <v>211</v>
      </c>
      <c r="C13" s="51">
        <f>500000000-372000000+500000000</f>
        <v>628000000</v>
      </c>
      <c r="D13" s="61"/>
    </row>
    <row r="14" spans="1:4" s="19" customFormat="1" ht="15.75">
      <c r="A14" s="4" t="s">
        <v>271</v>
      </c>
      <c r="B14" s="4" t="s">
        <v>272</v>
      </c>
      <c r="C14" s="23">
        <v>308865948</v>
      </c>
      <c r="D14" s="62"/>
    </row>
    <row r="15" spans="1:5" s="19" customFormat="1" ht="15.75">
      <c r="A15" s="7" t="s">
        <v>278</v>
      </c>
      <c r="B15" s="4" t="s">
        <v>216</v>
      </c>
      <c r="C15" s="51">
        <v>183871521</v>
      </c>
      <c r="D15" s="63"/>
      <c r="E15" s="57"/>
    </row>
    <row r="16" spans="1:5" s="19" customFormat="1" ht="15.75">
      <c r="A16" s="7" t="s">
        <v>296</v>
      </c>
      <c r="B16" s="4" t="s">
        <v>297</v>
      </c>
      <c r="C16" s="51">
        <v>300000000</v>
      </c>
      <c r="D16" s="63"/>
      <c r="E16" s="57"/>
    </row>
    <row r="17" spans="1:4" ht="15.75">
      <c r="A17" s="4"/>
      <c r="B17" s="4"/>
      <c r="C17" s="49"/>
      <c r="D17" s="62"/>
    </row>
    <row r="18" spans="1:5" ht="15.75">
      <c r="A18" s="12"/>
      <c r="B18" s="12" t="s">
        <v>9</v>
      </c>
      <c r="C18" s="24">
        <f>SUM(C12)</f>
        <v>1420737469</v>
      </c>
      <c r="D18" s="45"/>
      <c r="E18" s="58"/>
    </row>
    <row r="19" spans="1:3" ht="15.75">
      <c r="A19" s="18"/>
      <c r="B19" s="18"/>
      <c r="C19" s="50"/>
    </row>
    <row r="20" spans="1:3" ht="15.75">
      <c r="A20" s="18"/>
      <c r="B20" s="18"/>
      <c r="C20" s="50"/>
    </row>
    <row r="21" spans="1:3" ht="15.75">
      <c r="A21" s="18"/>
      <c r="B21" s="18"/>
      <c r="C21" s="50"/>
    </row>
    <row r="22" spans="1:3" ht="15.75">
      <c r="A22" s="18"/>
      <c r="B22" s="18"/>
      <c r="C22" s="50"/>
    </row>
    <row r="23" spans="1:3" ht="15.75">
      <c r="A23" s="52" t="s">
        <v>298</v>
      </c>
      <c r="B23" s="18"/>
      <c r="C23" s="50"/>
    </row>
    <row r="24" spans="1:2" ht="15.75">
      <c r="A24" s="9"/>
      <c r="B24" s="32"/>
    </row>
    <row r="26" spans="1:3" ht="15.75">
      <c r="A26" s="53"/>
      <c r="B26" s="53"/>
      <c r="C26" s="100" t="s">
        <v>291</v>
      </c>
    </row>
    <row r="27" spans="1:3" ht="15.75">
      <c r="A27" s="54" t="s">
        <v>0</v>
      </c>
      <c r="B27" s="55"/>
      <c r="C27" s="101"/>
    </row>
    <row r="28" spans="1:3" ht="15.75">
      <c r="A28" s="31"/>
      <c r="B28" s="4"/>
      <c r="C28" s="23"/>
    </row>
    <row r="29" spans="1:3" ht="15.75">
      <c r="A29" s="17">
        <v>1</v>
      </c>
      <c r="B29" s="12" t="s">
        <v>27</v>
      </c>
      <c r="C29" s="49">
        <f>SUM(C30:C31)</f>
        <v>435862531</v>
      </c>
    </row>
    <row r="30" spans="1:4" s="65" customFormat="1" ht="15.75">
      <c r="A30" s="7" t="s">
        <v>226</v>
      </c>
      <c r="B30" s="4" t="s">
        <v>294</v>
      </c>
      <c r="C30" s="51">
        <f>220000000+733146</f>
        <v>220733146</v>
      </c>
      <c r="D30" s="45"/>
    </row>
    <row r="31" spans="1:3" ht="15.75">
      <c r="A31" s="7" t="s">
        <v>69</v>
      </c>
      <c r="B31" s="4" t="s">
        <v>295</v>
      </c>
      <c r="C31" s="51">
        <v>215129385</v>
      </c>
    </row>
    <row r="32" spans="1:3" ht="15.75">
      <c r="A32" s="7"/>
      <c r="B32" s="4"/>
      <c r="C32" s="51"/>
    </row>
    <row r="33" spans="1:3" ht="15.75">
      <c r="A33" s="17">
        <v>7</v>
      </c>
      <c r="B33" s="12" t="s">
        <v>138</v>
      </c>
      <c r="C33" s="49">
        <f>SUM(C34:C36)</f>
        <v>1901000000</v>
      </c>
    </row>
    <row r="34" spans="1:3" ht="15.75">
      <c r="A34" s="7" t="s">
        <v>284</v>
      </c>
      <c r="B34" s="4" t="s">
        <v>293</v>
      </c>
      <c r="C34" s="51">
        <v>201000000</v>
      </c>
    </row>
    <row r="35" spans="1:3" ht="47.25">
      <c r="A35" s="42" t="s">
        <v>230</v>
      </c>
      <c r="B35" s="37" t="s">
        <v>262</v>
      </c>
      <c r="C35" s="64">
        <f>1500000000</f>
        <v>1500000000</v>
      </c>
    </row>
    <row r="36" spans="1:3" ht="15.75">
      <c r="A36" s="4" t="s">
        <v>195</v>
      </c>
      <c r="B36" s="4" t="s">
        <v>196</v>
      </c>
      <c r="C36" s="13">
        <v>200000000</v>
      </c>
    </row>
    <row r="37" spans="1:3" ht="15.75">
      <c r="A37" s="4"/>
      <c r="B37" s="4"/>
      <c r="C37" s="49"/>
    </row>
    <row r="38" spans="1:3" ht="15.75">
      <c r="A38" s="12"/>
      <c r="B38" s="12" t="s">
        <v>9</v>
      </c>
      <c r="C38" s="24">
        <f>SUM(C29,C33)</f>
        <v>2336862531</v>
      </c>
    </row>
    <row r="41" spans="2:3" ht="15.75">
      <c r="B41" s="66" t="s">
        <v>299</v>
      </c>
      <c r="C41" s="67">
        <f>SUM(C38,C18)</f>
        <v>3757600000</v>
      </c>
    </row>
  </sheetData>
  <sheetProtection/>
  <mergeCells count="4">
    <mergeCell ref="C8:C9"/>
    <mergeCell ref="C26:C27"/>
    <mergeCell ref="A1:B1"/>
    <mergeCell ref="A2:B2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Grace</dc:creator>
  <cp:keywords/>
  <dc:description/>
  <cp:lastModifiedBy>Alexander Porras Arce</cp:lastModifiedBy>
  <cp:lastPrinted>2018-06-14T17:28:41Z</cp:lastPrinted>
  <dcterms:created xsi:type="dcterms:W3CDTF">1999-04-29T15:37:16Z</dcterms:created>
  <dcterms:modified xsi:type="dcterms:W3CDTF">2019-08-21T18:35:57Z</dcterms:modified>
  <cp:category/>
  <cp:version/>
  <cp:contentType/>
  <cp:contentStatus/>
</cp:coreProperties>
</file>